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648" activeTab="0"/>
  </bookViews>
  <sheets>
    <sheet name="2015-2016" sheetId="1" r:id="rId1"/>
    <sheet name="2014-2015" sheetId="2" r:id="rId2"/>
    <sheet name="Отопительный сезон 2013-2014" sheetId="3" r:id="rId3"/>
    <sheet name="2013-2014" sheetId="4" r:id="rId4"/>
    <sheet name="2012-2013" sheetId="5" r:id="rId5"/>
    <sheet name="2011-2012" sheetId="6" r:id="rId6"/>
  </sheets>
  <definedNames>
    <definedName name="_xlnm.Print_Area" localSheetId="3">'2013-2014'!$A$1:$AW$21</definedName>
    <definedName name="_xlnm.Print_Area" localSheetId="1">'2014-2015'!$A$1:$AB$19</definedName>
    <definedName name="_xlnm.Print_Area" localSheetId="0">'2015-2016'!$A$1:$AB$21</definedName>
    <definedName name="_xlnm.Print_Area" localSheetId="2">'Отопительный сезон 2013-2014'!$A$1:$N$24</definedName>
  </definedNames>
  <calcPr fullCalcOnLoad="1"/>
</workbook>
</file>

<file path=xl/sharedStrings.xml><?xml version="1.0" encoding="utf-8"?>
<sst xmlns="http://schemas.openxmlformats.org/spreadsheetml/2006/main" count="656" uniqueCount="224">
  <si>
    <t>Адрес</t>
  </si>
  <si>
    <t xml:space="preserve">Нахимова 20 </t>
  </si>
  <si>
    <t>Нахимова 16</t>
  </si>
  <si>
    <t>Ветеранов 5</t>
  </si>
  <si>
    <t>Нахимова 18</t>
  </si>
  <si>
    <t>Нахимова 12</t>
  </si>
  <si>
    <t>Нахимова 14</t>
  </si>
  <si>
    <t>Ветеранов 9</t>
  </si>
  <si>
    <t>Керченская 40</t>
  </si>
  <si>
    <t>Донская 1</t>
  </si>
  <si>
    <t>Донская 15</t>
  </si>
  <si>
    <t>Донская 13</t>
  </si>
  <si>
    <t>Донская 3</t>
  </si>
  <si>
    <t>Донская 9</t>
  </si>
  <si>
    <t>Донская 11</t>
  </si>
  <si>
    <t>Амурская 26</t>
  </si>
  <si>
    <t>Керченская 17</t>
  </si>
  <si>
    <t>Азовская 17</t>
  </si>
  <si>
    <t xml:space="preserve">кол-во </t>
  </si>
  <si>
    <t>жителей</t>
  </si>
  <si>
    <t>квартир</t>
  </si>
  <si>
    <t>окт-нояб</t>
  </si>
  <si>
    <t>ГВС</t>
  </si>
  <si>
    <t>сент-окт</t>
  </si>
  <si>
    <t>отопл</t>
  </si>
  <si>
    <t>Азовская 19</t>
  </si>
  <si>
    <t>нояб-декаб</t>
  </si>
  <si>
    <t>декабрь-январь</t>
  </si>
  <si>
    <t>январь-февраль</t>
  </si>
  <si>
    <t>февраль-март</t>
  </si>
  <si>
    <t>март-апрель</t>
  </si>
  <si>
    <t>не обслуживаем</t>
  </si>
  <si>
    <t>экономии</t>
  </si>
  <si>
    <t>Севастоп 27</t>
  </si>
  <si>
    <t>Севастоп 31/7</t>
  </si>
  <si>
    <t>Севастоп 35(2уз)</t>
  </si>
  <si>
    <t>Керченск 7(2уз)</t>
  </si>
  <si>
    <t>70,32343,27</t>
  </si>
  <si>
    <t>квадратура</t>
  </si>
  <si>
    <t>кол-во квартир</t>
  </si>
  <si>
    <t>норма по</t>
  </si>
  <si>
    <t>отопл.100%</t>
  </si>
  <si>
    <t>Гкал</t>
  </si>
  <si>
    <t>м3</t>
  </si>
  <si>
    <t>% от нормы</t>
  </si>
  <si>
    <t>всего</t>
  </si>
  <si>
    <t>с нулевой</t>
  </si>
  <si>
    <t>пропиской</t>
  </si>
  <si>
    <t>кол-во</t>
  </si>
  <si>
    <t>Примечание:</t>
  </si>
  <si>
    <t>Данные в столбцах 4 и 5 на начало 2011года.</t>
  </si>
  <si>
    <t>п.Строителей</t>
  </si>
  <si>
    <t>(отопл)</t>
  </si>
  <si>
    <t>апрель-май</t>
  </si>
  <si>
    <t>май-июнь</t>
  </si>
  <si>
    <t>июнь-июль</t>
  </si>
  <si>
    <t>июль-август</t>
  </si>
  <si>
    <t>август-сентябрь</t>
  </si>
  <si>
    <t>сентябрь-октябрь</t>
  </si>
  <si>
    <t>Садовый 2</t>
  </si>
  <si>
    <t>Нахимова 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</si>
  <si>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</si>
  <si>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</si>
  <si>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</si>
  <si>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</si>
  <si>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</si>
  <si>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</si>
  <si>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</si>
  <si>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</si>
  <si>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</si>
  <si>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</si>
  <si>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</si>
  <si>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</si>
  <si>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</si>
  <si>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</si>
  <si>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</si>
  <si>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</si>
  <si>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</si>
  <si>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</si>
  <si>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</si>
  <si>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</si>
  <si>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</si>
  <si>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</si>
  <si>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</si>
  <si>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</si>
  <si>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</si>
  <si>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</si>
  <si>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</si>
  <si>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площадь</t>
  </si>
  <si>
    <t>жилая</t>
  </si>
  <si>
    <t>октябрь-ноябрь</t>
  </si>
  <si>
    <t>ноябрь-декабрь</t>
  </si>
  <si>
    <t>Керченская 42</t>
  </si>
  <si>
    <t>Донская 01</t>
  </si>
  <si>
    <t>Донская 05</t>
  </si>
  <si>
    <t>Севастоп 35</t>
  </si>
  <si>
    <t>Процент за отпительный период</t>
  </si>
  <si>
    <t>Столбец23</t>
  </si>
  <si>
    <t>процент</t>
  </si>
  <si>
    <t>по отопл.</t>
  </si>
  <si>
    <t>Керченск 07(2уз)</t>
  </si>
  <si>
    <t>конец апреля</t>
  </si>
  <si>
    <t>Экономия в гигакалориях</t>
  </si>
  <si>
    <t>Экономия в Рублях</t>
  </si>
  <si>
    <t>начало октября</t>
  </si>
  <si>
    <t>Итого</t>
  </si>
  <si>
    <t>%</t>
  </si>
  <si>
    <t>dT</t>
  </si>
  <si>
    <t>по факту</t>
  </si>
  <si>
    <t>V2</t>
  </si>
  <si>
    <t>dV</t>
  </si>
  <si>
    <t>dP</t>
  </si>
  <si>
    <t>Керченская 07(2уз)</t>
  </si>
  <si>
    <t>Керченская 07.1</t>
  </si>
  <si>
    <t>Керченскяа 07.2</t>
  </si>
  <si>
    <t>Севастопольская 31/7</t>
  </si>
  <si>
    <t>Севастопольская 35</t>
  </si>
  <si>
    <t>Севастопольская 35.1</t>
  </si>
  <si>
    <t>Севастопольская 35.2</t>
  </si>
  <si>
    <t>кв.м.</t>
  </si>
  <si>
    <t>куб.м.</t>
  </si>
  <si>
    <t>ат</t>
  </si>
  <si>
    <t>град.</t>
  </si>
  <si>
    <t>9 января 2014 4 часа утра</t>
  </si>
  <si>
    <t>T1</t>
  </si>
  <si>
    <t>Севастопольская 35 - с 16 декабря, инф по узлам взята с таблицы потребления</t>
  </si>
  <si>
    <t>Анализ потребления теплоэнергии на отопление, потребленной многоквартирными домами (МКД) п.  Строителей г. Миасса  за период с 01.10.2013 по 30.04.2014</t>
  </si>
  <si>
    <t>общая площадь МКД</t>
  </si>
  <si>
    <t>Потребленная теплоэнергия по показаниям приборов узла учета</t>
  </si>
  <si>
    <t>Потребление т/э на 
1 кв.м. за отопительный период</t>
  </si>
  <si>
    <t>экономия за отопительный период от норматива</t>
  </si>
  <si>
    <t>по нормативу</t>
  </si>
  <si>
    <t>тепла на кв. м.</t>
  </si>
  <si>
    <t>затрат на кв. м.</t>
  </si>
  <si>
    <t>затрат на МКД</t>
  </si>
  <si>
    <t xml:space="preserve">тепла </t>
  </si>
  <si>
    <t>Гкал/кв. м.</t>
  </si>
  <si>
    <t>руб</t>
  </si>
  <si>
    <t>Керченская 7 - площади поделены между узлами УСЛОВНО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</si>
  <si>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</si>
  <si>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</si>
  <si>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</si>
  <si>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</si>
  <si>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</si>
  <si>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</si>
  <si>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</si>
  <si>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</si>
  <si>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</si>
  <si>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</si>
  <si>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</si>
  <si>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</si>
  <si>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</si>
  <si>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</si>
  <si>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</si>
  <si>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</si>
  <si>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</si>
  <si>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</si>
  <si>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</si>
  <si>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</si>
  <si>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</si>
  <si>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</si>
  <si>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</si>
  <si>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</si>
  <si>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</si>
  <si>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</si>
  <si>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</si>
  <si>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</si>
  <si>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</si>
  <si>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</si>
  <si>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</si>
  <si>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</si>
  <si>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</si>
  <si>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</si>
  <si>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Столбец36</t>
  </si>
  <si>
    <t>Столбец37</t>
  </si>
  <si>
    <t>Столбец38</t>
  </si>
  <si>
    <t>Столбец39</t>
  </si>
  <si>
    <t>Столбец40</t>
  </si>
  <si>
    <t>Столбец41</t>
  </si>
  <si>
    <t>Столбец42</t>
  </si>
  <si>
    <t>Столбец43</t>
  </si>
  <si>
    <t>Столбец44</t>
  </si>
  <si>
    <t>Столбец45</t>
  </si>
  <si>
    <t>Столбец46</t>
  </si>
  <si>
    <t>Столбец47</t>
  </si>
  <si>
    <t>Столбец48</t>
  </si>
  <si>
    <t>Столбец49</t>
  </si>
  <si>
    <t>норматив</t>
  </si>
  <si>
    <t>нормативъ</t>
  </si>
  <si>
    <t>Отопл</t>
  </si>
  <si>
    <t>Столбец112</t>
  </si>
  <si>
    <t>Столбец123</t>
  </si>
  <si>
    <t>Столбец134</t>
  </si>
  <si>
    <t>Ветеранов 7</t>
  </si>
  <si>
    <t>Столбец135</t>
  </si>
  <si>
    <t>Столбец1342</t>
  </si>
  <si>
    <t>Столбец1343</t>
  </si>
  <si>
    <t>Столбец1344</t>
  </si>
  <si>
    <t>Столбец1345</t>
  </si>
  <si>
    <t>Столбец1346</t>
  </si>
  <si>
    <t>поверка</t>
  </si>
  <si>
    <t>Столбец136</t>
  </si>
  <si>
    <t>Столбец1352</t>
  </si>
  <si>
    <t>Столбец1353</t>
  </si>
  <si>
    <t>Столбец13532</t>
  </si>
  <si>
    <t>Столбец13523</t>
  </si>
  <si>
    <t>Столбец1364</t>
  </si>
  <si>
    <t>Нахимова 3</t>
  </si>
  <si>
    <t>Нахимова 3 ГВС</t>
  </si>
  <si>
    <t>Азовская — 19</t>
  </si>
  <si>
    <t>Ветеранов-5</t>
  </si>
  <si>
    <t>Ветеранов-7(головной)</t>
  </si>
  <si>
    <t>Донская-5</t>
  </si>
  <si>
    <t>Донская-15</t>
  </si>
  <si>
    <t>Керченская-7</t>
  </si>
  <si>
    <t>Керченская-17</t>
  </si>
  <si>
    <t>Керченская-40</t>
  </si>
  <si>
    <t>Керченская-42</t>
  </si>
  <si>
    <t>Севастопольская-35</t>
  </si>
  <si>
    <t>Садовый-2</t>
  </si>
  <si>
    <t>Нахимова-3(головной)</t>
  </si>
  <si>
    <t>Нахимова-3(ГВС)</t>
  </si>
  <si>
    <t>Нахимова-14</t>
  </si>
  <si>
    <t>Нахимова-22 (головной)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</si>
</sst>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0.0"/>
    <numFmt numFmtId="174" formatCode="0.000"/>
    <numFmt numFmtId="175" formatCode="0.0000"/>
    <numFmt numFmtId="176" formatCode="#,##0.00&quot;р.&quot;"/>
    <numFmt numFmtId="177" formatCode="_-* #,##0.00[$р.-419]_-;\-* #,##0.00[$р.-419]_-;_-* &quot;-&quot;??[$р.-419]_-;_-@_-"/>
    <numFmt numFmtId="178" formatCode="_-* #,##0.000[$р.-419]_-;\-* #,##0.000[$р.-419]_-;_-* &quot;-&quot;??[$р.-419]_-;_-@_-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.75"/>
      <color indexed="8"/>
      <name val="Times New Roman"/>
      <family val="1"/>
    </font>
    <font>
      <sz val="8"/>
      <color indexed="55"/>
      <name val="Arial"/>
      <family val="2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.75"/>
      <color rgb="FF000000"/>
      <name val="Times New Roman"/>
      <family val="1"/>
    </font>
    <font>
      <sz val="8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0" xfId="0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173" fontId="2" fillId="0" borderId="12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9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9" fontId="2" fillId="0" borderId="27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37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2" fontId="0" fillId="0" borderId="4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NumberFormat="1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3" xfId="0" applyFont="1" applyFill="1" applyBorder="1" applyAlignment="1">
      <alignment/>
    </xf>
    <xf numFmtId="0" fontId="50" fillId="0" borderId="0" xfId="0" applyFont="1" applyBorder="1" applyAlignment="1">
      <alignment/>
    </xf>
    <xf numFmtId="0" fontId="2" fillId="0" borderId="44" xfId="0" applyFont="1" applyBorder="1" applyAlignment="1">
      <alignment horizontal="center"/>
    </xf>
    <xf numFmtId="2" fontId="2" fillId="0" borderId="42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2" fillId="0" borderId="35" xfId="0" applyNumberFormat="1" applyFont="1" applyBorder="1" applyAlignment="1">
      <alignment/>
    </xf>
    <xf numFmtId="9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2" fontId="2" fillId="0" borderId="49" xfId="0" applyNumberFormat="1" applyFont="1" applyFill="1" applyBorder="1" applyAlignment="1">
      <alignment/>
    </xf>
    <xf numFmtId="2" fontId="2" fillId="0" borderId="5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50" fillId="0" borderId="12" xfId="0" applyNumberFormat="1" applyFont="1" applyBorder="1" applyAlignment="1">
      <alignment/>
    </xf>
    <xf numFmtId="0" fontId="50" fillId="33" borderId="12" xfId="0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0" borderId="16" xfId="0" applyNumberFormat="1" applyFont="1" applyBorder="1" applyAlignment="1">
      <alignment horizontal="center"/>
    </xf>
    <xf numFmtId="176" fontId="2" fillId="0" borderId="14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9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2" fontId="2" fillId="0" borderId="24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2" fontId="2" fillId="0" borderId="32" xfId="0" applyNumberFormat="1" applyFont="1" applyFill="1" applyBorder="1" applyAlignment="1">
      <alignment/>
    </xf>
    <xf numFmtId="2" fontId="2" fillId="0" borderId="53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2" fillId="0" borderId="3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9" fontId="0" fillId="0" borderId="0" xfId="57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177" fontId="0" fillId="0" borderId="11" xfId="43" applyNumberFormat="1" applyFont="1" applyBorder="1" applyAlignment="1">
      <alignment/>
    </xf>
    <xf numFmtId="9" fontId="0" fillId="0" borderId="11" xfId="57" applyFont="1" applyBorder="1" applyAlignment="1">
      <alignment/>
    </xf>
    <xf numFmtId="0" fontId="0" fillId="0" borderId="29" xfId="0" applyBorder="1" applyAlignment="1">
      <alignment vertical="center" wrapText="1"/>
    </xf>
    <xf numFmtId="2" fontId="51" fillId="0" borderId="54" xfId="0" applyNumberFormat="1" applyFont="1" applyFill="1" applyBorder="1" applyAlignment="1">
      <alignment horizontal="center" vertical="center" wrapText="1" shrinkToFit="1"/>
    </xf>
    <xf numFmtId="2" fontId="51" fillId="0" borderId="55" xfId="0" applyNumberFormat="1" applyFont="1" applyFill="1" applyBorder="1" applyAlignment="1">
      <alignment horizontal="center" vertical="center" wrapText="1" shrinkToFit="1"/>
    </xf>
    <xf numFmtId="2" fontId="51" fillId="0" borderId="56" xfId="0" applyNumberFormat="1" applyFont="1" applyFill="1" applyBorder="1" applyAlignment="1">
      <alignment horizontal="center" vertical="center" wrapText="1" shrinkToFit="1"/>
    </xf>
    <xf numFmtId="2" fontId="0" fillId="0" borderId="11" xfId="0" applyNumberFormat="1" applyBorder="1" applyAlignment="1">
      <alignment horizontal="center" vertical="center"/>
    </xf>
    <xf numFmtId="2" fontId="0" fillId="0" borderId="11" xfId="57" applyNumberFormat="1" applyFont="1" applyBorder="1" applyAlignment="1">
      <alignment horizontal="center" vertical="center"/>
    </xf>
    <xf numFmtId="2" fontId="51" fillId="0" borderId="57" xfId="0" applyNumberFormat="1" applyFont="1" applyFill="1" applyBorder="1" applyAlignment="1">
      <alignment horizontal="center" vertical="center" wrapText="1" shrinkToFit="1"/>
    </xf>
    <xf numFmtId="2" fontId="0" fillId="0" borderId="29" xfId="0" applyNumberFormat="1" applyBorder="1" applyAlignment="1">
      <alignment horizontal="center" vertical="center"/>
    </xf>
    <xf numFmtId="0" fontId="51" fillId="0" borderId="56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 wrapText="1" shrinkToFit="1"/>
    </xf>
    <xf numFmtId="0" fontId="51" fillId="0" borderId="11" xfId="0" applyNumberFormat="1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/>
    </xf>
    <xf numFmtId="173" fontId="0" fillId="0" borderId="11" xfId="0" applyNumberFormat="1" applyBorder="1" applyAlignment="1">
      <alignment/>
    </xf>
    <xf numFmtId="0" fontId="0" fillId="34" borderId="11" xfId="0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4" fontId="0" fillId="0" borderId="11" xfId="0" applyNumberFormat="1" applyBorder="1" applyAlignment="1">
      <alignment/>
    </xf>
    <xf numFmtId="178" fontId="0" fillId="0" borderId="11" xfId="43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0" fontId="2" fillId="0" borderId="2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58" xfId="0" applyFont="1" applyBorder="1" applyAlignment="1">
      <alignment horizontal="center"/>
    </xf>
    <xf numFmtId="2" fontId="2" fillId="0" borderId="59" xfId="0" applyNumberFormat="1" applyFont="1" applyFill="1" applyBorder="1" applyAlignment="1">
      <alignment/>
    </xf>
    <xf numFmtId="2" fontId="2" fillId="0" borderId="43" xfId="0" applyNumberFormat="1" applyFont="1" applyFill="1" applyBorder="1" applyAlignment="1">
      <alignment/>
    </xf>
    <xf numFmtId="2" fontId="2" fillId="0" borderId="47" xfId="0" applyNumberFormat="1" applyFont="1" applyFill="1" applyBorder="1" applyAlignment="1">
      <alignment/>
    </xf>
    <xf numFmtId="2" fontId="2" fillId="0" borderId="60" xfId="0" applyNumberFormat="1" applyFont="1" applyFill="1" applyBorder="1" applyAlignment="1">
      <alignment/>
    </xf>
    <xf numFmtId="9" fontId="2" fillId="0" borderId="14" xfId="57" applyFont="1" applyFill="1" applyBorder="1" applyAlignment="1">
      <alignment/>
    </xf>
    <xf numFmtId="9" fontId="2" fillId="0" borderId="17" xfId="57" applyFont="1" applyFill="1" applyBorder="1" applyAlignment="1">
      <alignment/>
    </xf>
    <xf numFmtId="9" fontId="2" fillId="0" borderId="24" xfId="57" applyFont="1" applyFill="1" applyBorder="1" applyAlignment="1">
      <alignment/>
    </xf>
    <xf numFmtId="9" fontId="2" fillId="0" borderId="61" xfId="57" applyFont="1" applyFill="1" applyBorder="1" applyAlignment="1">
      <alignment/>
    </xf>
    <xf numFmtId="9" fontId="2" fillId="0" borderId="23" xfId="57" applyFont="1" applyFill="1" applyBorder="1" applyAlignment="1">
      <alignment/>
    </xf>
    <xf numFmtId="9" fontId="2" fillId="0" borderId="12" xfId="57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2" fontId="2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2" fontId="2" fillId="0" borderId="53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62" xfId="0" applyNumberFormat="1" applyFont="1" applyFill="1" applyBorder="1" applyAlignment="1">
      <alignment/>
    </xf>
    <xf numFmtId="2" fontId="2" fillId="0" borderId="63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9" fontId="2" fillId="0" borderId="64" xfId="57" applyFont="1" applyFill="1" applyBorder="1" applyAlignment="1">
      <alignment/>
    </xf>
    <xf numFmtId="9" fontId="2" fillId="0" borderId="26" xfId="57" applyFont="1" applyFill="1" applyBorder="1" applyAlignment="1">
      <alignment/>
    </xf>
    <xf numFmtId="9" fontId="2" fillId="0" borderId="65" xfId="57" applyFont="1" applyFill="1" applyBorder="1" applyAlignment="1">
      <alignment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9" fontId="2" fillId="0" borderId="15" xfId="57" applyFont="1" applyFill="1" applyBorder="1" applyAlignment="1">
      <alignment/>
    </xf>
    <xf numFmtId="9" fontId="2" fillId="0" borderId="16" xfId="57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2" fontId="2" fillId="0" borderId="69" xfId="0" applyNumberFormat="1" applyFont="1" applyFill="1" applyBorder="1" applyAlignment="1">
      <alignment/>
    </xf>
    <xf numFmtId="2" fontId="2" fillId="0" borderId="70" xfId="0" applyNumberFormat="1" applyFont="1" applyFill="1" applyBorder="1" applyAlignment="1">
      <alignment/>
    </xf>
    <xf numFmtId="9" fontId="2" fillId="0" borderId="71" xfId="57" applyFont="1" applyFill="1" applyBorder="1" applyAlignment="1">
      <alignment/>
    </xf>
    <xf numFmtId="2" fontId="2" fillId="0" borderId="72" xfId="57" applyNumberFormat="1" applyFont="1" applyFill="1" applyBorder="1" applyAlignment="1">
      <alignment/>
    </xf>
    <xf numFmtId="2" fontId="2" fillId="0" borderId="73" xfId="57" applyNumberFormat="1" applyFont="1" applyFill="1" applyBorder="1" applyAlignment="1">
      <alignment/>
    </xf>
    <xf numFmtId="9" fontId="2" fillId="0" borderId="74" xfId="57" applyFont="1" applyFill="1" applyBorder="1" applyAlignment="1">
      <alignment/>
    </xf>
    <xf numFmtId="2" fontId="2" fillId="0" borderId="12" xfId="57" applyNumberFormat="1" applyFont="1" applyFill="1" applyBorder="1" applyAlignment="1">
      <alignment/>
    </xf>
    <xf numFmtId="2" fontId="2" fillId="0" borderId="15" xfId="57" applyNumberFormat="1" applyFont="1" applyFill="1" applyBorder="1" applyAlignment="1">
      <alignment/>
    </xf>
    <xf numFmtId="2" fontId="2" fillId="0" borderId="11" xfId="57" applyNumberFormat="1" applyFont="1" applyFill="1" applyBorder="1" applyAlignment="1">
      <alignment/>
    </xf>
    <xf numFmtId="2" fontId="2" fillId="0" borderId="16" xfId="57" applyNumberFormat="1" applyFont="1" applyFill="1" applyBorder="1" applyAlignment="1">
      <alignment/>
    </xf>
    <xf numFmtId="9" fontId="2" fillId="0" borderId="13" xfId="57" applyFont="1" applyFill="1" applyBorder="1" applyAlignment="1">
      <alignment/>
    </xf>
    <xf numFmtId="9" fontId="2" fillId="0" borderId="18" xfId="57" applyFont="1" applyFill="1" applyBorder="1" applyAlignment="1">
      <alignment/>
    </xf>
    <xf numFmtId="9" fontId="2" fillId="0" borderId="42" xfId="57" applyNumberFormat="1" applyFont="1" applyFill="1" applyBorder="1" applyAlignment="1">
      <alignment/>
    </xf>
    <xf numFmtId="9" fontId="2" fillId="0" borderId="14" xfId="57" applyNumberFormat="1" applyFont="1" applyFill="1" applyBorder="1" applyAlignment="1">
      <alignment/>
    </xf>
    <xf numFmtId="9" fontId="2" fillId="0" borderId="17" xfId="57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2" fontId="2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9" fontId="2" fillId="0" borderId="14" xfId="57" applyNumberFormat="1" applyFont="1" applyFill="1" applyBorder="1" applyAlignment="1">
      <alignment/>
    </xf>
    <xf numFmtId="2" fontId="2" fillId="0" borderId="69" xfId="0" applyNumberFormat="1" applyFont="1" applyFill="1" applyBorder="1" applyAlignment="1">
      <alignment/>
    </xf>
    <xf numFmtId="2" fontId="2" fillId="0" borderId="70" xfId="0" applyNumberFormat="1" applyFont="1" applyFill="1" applyBorder="1" applyAlignment="1">
      <alignment/>
    </xf>
    <xf numFmtId="9" fontId="2" fillId="0" borderId="71" xfId="57" applyFont="1" applyFill="1" applyBorder="1" applyAlignment="1">
      <alignment/>
    </xf>
    <xf numFmtId="2" fontId="2" fillId="0" borderId="72" xfId="57" applyNumberFormat="1" applyFont="1" applyFill="1" applyBorder="1" applyAlignment="1">
      <alignment/>
    </xf>
    <xf numFmtId="2" fontId="2" fillId="0" borderId="73" xfId="57" applyNumberFormat="1" applyFont="1" applyFill="1" applyBorder="1" applyAlignment="1">
      <alignment/>
    </xf>
    <xf numFmtId="9" fontId="2" fillId="0" borderId="74" xfId="57" applyNumberFormat="1" applyFont="1" applyFill="1" applyBorder="1" applyAlignment="1">
      <alignment/>
    </xf>
    <xf numFmtId="2" fontId="2" fillId="0" borderId="12" xfId="57" applyNumberFormat="1" applyFont="1" applyFill="1" applyBorder="1" applyAlignment="1">
      <alignment/>
    </xf>
    <xf numFmtId="2" fontId="2" fillId="0" borderId="11" xfId="57" applyNumberFormat="1" applyFont="1" applyFill="1" applyBorder="1" applyAlignment="1">
      <alignment/>
    </xf>
    <xf numFmtId="9" fontId="2" fillId="0" borderId="12" xfId="57" applyFont="1" applyFill="1" applyBorder="1" applyAlignment="1">
      <alignment/>
    </xf>
    <xf numFmtId="9" fontId="2" fillId="0" borderId="14" xfId="57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2" fontId="2" fillId="0" borderId="41" xfId="57" applyNumberFormat="1" applyFont="1" applyFill="1" applyBorder="1" applyAlignment="1">
      <alignment/>
    </xf>
    <xf numFmtId="2" fontId="2" fillId="0" borderId="43" xfId="57" applyNumberFormat="1" applyFont="1" applyFill="1" applyBorder="1" applyAlignment="1">
      <alignment/>
    </xf>
    <xf numFmtId="9" fontId="2" fillId="0" borderId="42" xfId="57" applyFont="1" applyFill="1" applyBorder="1" applyAlignment="1">
      <alignment/>
    </xf>
    <xf numFmtId="2" fontId="2" fillId="0" borderId="62" xfId="57" applyNumberFormat="1" applyFont="1" applyFill="1" applyBorder="1" applyAlignment="1">
      <alignment/>
    </xf>
    <xf numFmtId="2" fontId="2" fillId="0" borderId="77" xfId="57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2" fontId="52" fillId="0" borderId="70" xfId="0" applyNumberFormat="1" applyFont="1" applyFill="1" applyBorder="1" applyAlignment="1">
      <alignment/>
    </xf>
    <xf numFmtId="2" fontId="52" fillId="0" borderId="73" xfId="57" applyNumberFormat="1" applyFont="1" applyFill="1" applyBorder="1" applyAlignment="1">
      <alignment/>
    </xf>
    <xf numFmtId="2" fontId="52" fillId="0" borderId="11" xfId="57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5" fontId="2" fillId="0" borderId="14" xfId="57" applyNumberFormat="1" applyFont="1" applyFill="1" applyBorder="1" applyAlignment="1">
      <alignment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174" fontId="5" fillId="0" borderId="82" xfId="0" applyNumberFormat="1" applyFont="1" applyBorder="1" applyAlignment="1">
      <alignment horizontal="center"/>
    </xf>
    <xf numFmtId="0" fontId="28" fillId="0" borderId="83" xfId="0" applyFont="1" applyBorder="1" applyAlignment="1">
      <alignment horizontal="center"/>
    </xf>
    <xf numFmtId="174" fontId="29" fillId="0" borderId="83" xfId="0" applyNumberFormat="1" applyFont="1" applyBorder="1" applyAlignment="1">
      <alignment horizontal="center"/>
    </xf>
    <xf numFmtId="174" fontId="5" fillId="35" borderId="82" xfId="0" applyNumberFormat="1" applyFont="1" applyFill="1" applyBorder="1" applyAlignment="1">
      <alignment horizontal="center"/>
    </xf>
    <xf numFmtId="0" fontId="28" fillId="35" borderId="83" xfId="0" applyFont="1" applyFill="1" applyBorder="1" applyAlignment="1">
      <alignment horizontal="center"/>
    </xf>
    <xf numFmtId="174" fontId="29" fillId="35" borderId="83" xfId="0" applyNumberFormat="1" applyFont="1" applyFill="1" applyBorder="1" applyAlignment="1">
      <alignment horizontal="center"/>
    </xf>
    <xf numFmtId="2" fontId="28" fillId="0" borderId="83" xfId="0" applyNumberFormat="1" applyFont="1" applyBorder="1" applyAlignment="1">
      <alignment horizontal="center"/>
    </xf>
    <xf numFmtId="174" fontId="5" fillId="36" borderId="82" xfId="0" applyNumberFormat="1" applyFont="1" applyFill="1" applyBorder="1" applyAlignment="1">
      <alignment horizontal="center"/>
    </xf>
    <xf numFmtId="0" fontId="28" fillId="36" borderId="83" xfId="0" applyFont="1" applyFill="1" applyBorder="1" applyAlignment="1">
      <alignment horizontal="center"/>
    </xf>
    <xf numFmtId="174" fontId="5" fillId="36" borderId="84" xfId="0" applyNumberFormat="1" applyFont="1" applyFill="1" applyBorder="1" applyAlignment="1">
      <alignment horizontal="center"/>
    </xf>
    <xf numFmtId="0" fontId="30" fillId="36" borderId="85" xfId="0" applyFont="1" applyFill="1" applyBorder="1" applyAlignment="1">
      <alignment horizontal="center"/>
    </xf>
    <xf numFmtId="174" fontId="29" fillId="36" borderId="85" xfId="0" applyNumberFormat="1" applyFont="1" applyFill="1" applyBorder="1" applyAlignment="1">
      <alignment horizontal="center"/>
    </xf>
    <xf numFmtId="0" fontId="30" fillId="0" borderId="86" xfId="0" applyFont="1" applyBorder="1" applyAlignment="1">
      <alignment/>
    </xf>
    <xf numFmtId="0" fontId="30" fillId="35" borderId="86" xfId="0" applyFont="1" applyFill="1" applyBorder="1" applyAlignment="1">
      <alignment/>
    </xf>
    <xf numFmtId="0" fontId="30" fillId="36" borderId="86" xfId="0" applyFont="1" applyFill="1" applyBorder="1" applyAlignment="1">
      <alignment/>
    </xf>
    <xf numFmtId="0" fontId="30" fillId="36" borderId="8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5" name="Таблица1131736" displayName="Таблица1131736" ref="A6:AB21" comment="" totalsRowShown="0">
  <autoFilter ref="A6:AB21"/>
  <tableColumns count="28">
    <tableColumn id="1" name="Столбец1"/>
    <tableColumn id="2" name="Столбец2"/>
    <tableColumn id="3" name="Столбец3"/>
    <tableColumn id="36" name="Столбец8"/>
    <tableColumn id="37" name="Столбец9"/>
    <tableColumn id="44" name="Столбец10"/>
    <tableColumn id="63" name="Столбец11"/>
    <tableColumn id="64" name="Столбец12"/>
    <tableColumn id="65" name="Столбец13"/>
    <tableColumn id="19" name="Столбец112"/>
    <tableColumn id="18" name="Столбец123"/>
    <tableColumn id="17" name="Столбец134"/>
    <tableColumn id="23" name="Столбец1344"/>
    <tableColumn id="24" name="Столбец1345"/>
    <tableColumn id="25" name="Столбец1346"/>
    <tableColumn id="22" name="Столбец1343"/>
    <tableColumn id="21" name="Столбец1342"/>
    <tableColumn id="20" name="Столбец135"/>
    <tableColumn id="32" name="Столбец1353"/>
    <tableColumn id="33" name="Столбец1352"/>
    <tableColumn id="34" name="Столбец136"/>
    <tableColumn id="29" name="Столбец13532"/>
    <tableColumn id="30" name="Столбец13523"/>
    <tableColumn id="31" name="Столбец1364"/>
    <tableColumn id="66" name="Столбец46"/>
    <tableColumn id="48" name="Столбец47"/>
    <tableColumn id="61" name="Столбец48"/>
    <tableColumn id="62" name="Столбец4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6" name="Таблица11317" displayName="Таблица11317" ref="A6:AB19" comment="" totalsRowShown="0">
  <autoFilter ref="A6:AB19"/>
  <tableColumns count="28">
    <tableColumn id="1" name="Столбец1"/>
    <tableColumn id="2" name="Столбец2"/>
    <tableColumn id="3" name="Столбец3"/>
    <tableColumn id="36" name="Столбец8"/>
    <tableColumn id="37" name="Столбец9"/>
    <tableColumn id="44" name="Столбец10"/>
    <tableColumn id="63" name="Столбец11"/>
    <tableColumn id="64" name="Столбец12"/>
    <tableColumn id="65" name="Столбец13"/>
    <tableColumn id="19" name="Столбец112"/>
    <tableColumn id="18" name="Столбец123"/>
    <tableColumn id="17" name="Столбец134"/>
    <tableColumn id="23" name="Столбец1344"/>
    <tableColumn id="24" name="Столбец1345"/>
    <tableColumn id="25" name="Столбец1346"/>
    <tableColumn id="22" name="Столбец1343"/>
    <tableColumn id="21" name="Столбец1342"/>
    <tableColumn id="20" name="Столбец135"/>
    <tableColumn id="32" name="Столбец1353"/>
    <tableColumn id="33" name="Столбец1352"/>
    <tableColumn id="34" name="Столбец136"/>
    <tableColumn id="29" name="Столбец13532"/>
    <tableColumn id="30" name="Столбец13523"/>
    <tableColumn id="31" name="Столбец1364"/>
    <tableColumn id="66" name="Столбец46"/>
    <tableColumn id="48" name="Столбец47"/>
    <tableColumn id="61" name="Столбец48"/>
    <tableColumn id="62" name="Столбец4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2" name="Таблица113" displayName="Таблица113" ref="A6:AW21" comment="" totalsRowShown="0">
  <autoFilter ref="A6:AW21"/>
  <tableColumns count="49">
    <tableColumn id="1" name="Столбец1"/>
    <tableColumn id="2" name="Столбец2"/>
    <tableColumn id="3" name="Столбец3"/>
    <tableColumn id="28" name="Столбец4"/>
    <tableColumn id="30" name="Столбец5"/>
    <tableColumn id="32" name="Столбец6"/>
    <tableColumn id="34" name="Столбец7"/>
    <tableColumn id="36" name="Столбец8"/>
    <tableColumn id="37" name="Столбец9"/>
    <tableColumn id="44" name="Столбец10"/>
    <tableColumn id="63" name="Столбец11"/>
    <tableColumn id="64" name="Столбец12"/>
    <tableColumn id="65" name="Столбец13"/>
    <tableColumn id="38" name="Столбец14"/>
    <tableColumn id="39" name="Столбец15"/>
    <tableColumn id="45" name="Столбец16"/>
    <tableColumn id="40" name="Столбец17"/>
    <tableColumn id="41" name="Столбец18"/>
    <tableColumn id="46" name="Столбец19"/>
    <tableColumn id="49" name="Столбец20"/>
    <tableColumn id="50" name="Столбец21"/>
    <tableColumn id="51" name="Столбец22"/>
    <tableColumn id="52" name="Столбец23"/>
    <tableColumn id="53" name="Столбец24"/>
    <tableColumn id="54" name="Столбец25"/>
    <tableColumn id="42" name="Столбец26"/>
    <tableColumn id="43" name="Столбец27"/>
    <tableColumn id="47" name="Столбец28"/>
    <tableColumn id="58" name="Столбец29"/>
    <tableColumn id="59" name="Столбец30"/>
    <tableColumn id="60" name="Столбец31"/>
    <tableColumn id="56" name="Столбец32"/>
    <tableColumn id="57" name="Столбец33"/>
    <tableColumn id="55" name="Столбец34"/>
    <tableColumn id="6" name="Столбец35"/>
    <tableColumn id="5" name="Столбец36"/>
    <tableColumn id="4" name="Столбец37"/>
    <tableColumn id="14" name="Столбец38"/>
    <tableColumn id="13" name="Столбец39"/>
    <tableColumn id="11" name="Столбец40"/>
    <tableColumn id="10" name="Столбец41"/>
    <tableColumn id="9" name="Столбец42"/>
    <tableColumn id="8" name="Столбец43"/>
    <tableColumn id="15" name="Столбец44"/>
    <tableColumn id="7" name="Столбец45"/>
    <tableColumn id="66" name="Столбец46"/>
    <tableColumn id="48" name="Столбец47"/>
    <tableColumn id="61" name="Столбец48"/>
    <tableColumn id="62" name="Столбец4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" name="Таблица1" displayName="Таблица1" ref="A6:AB15" comment="" totalsRowShown="0">
  <autoFilter ref="A6:AB15"/>
  <tableColumns count="28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48" name="Столбец2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6"/>
  <sheetViews>
    <sheetView tabSelected="1" zoomScalePageLayoutView="0" workbookViewId="0" topLeftCell="A1">
      <pane xSplit="1" topLeftCell="Q1" activePane="topRight" state="frozen"/>
      <selection pane="topLeft" activeCell="A1" sqref="A1"/>
      <selection pane="topRight" activeCell="W23" sqref="W23"/>
    </sheetView>
  </sheetViews>
  <sheetFormatPr defaultColWidth="9.140625" defaultRowHeight="12.75"/>
  <cols>
    <col min="1" max="1" width="13.57421875" style="0" customWidth="1"/>
    <col min="2" max="2" width="10.57421875" style="0" customWidth="1"/>
    <col min="3" max="3" width="9.28125" style="0" customWidth="1"/>
    <col min="4" max="24" width="8.28125" style="0" customWidth="1"/>
    <col min="26" max="26" width="11.57421875" style="0" customWidth="1"/>
    <col min="27" max="27" width="12.28125" style="0" customWidth="1"/>
    <col min="28" max="28" width="12.140625" style="0" customWidth="1"/>
    <col min="33" max="33" width="27.00390625" style="0" bestFit="1" customWidth="1"/>
  </cols>
  <sheetData>
    <row r="2" spans="1:3" ht="16.5" thickBot="1">
      <c r="A2" s="2"/>
      <c r="B2" s="2"/>
      <c r="C2" s="94" t="s">
        <v>51</v>
      </c>
    </row>
    <row r="3" spans="1:28" ht="24" customHeight="1">
      <c r="A3" s="111"/>
      <c r="B3" s="113" t="s">
        <v>88</v>
      </c>
      <c r="C3" s="114" t="s">
        <v>40</v>
      </c>
      <c r="D3" s="253" t="s">
        <v>58</v>
      </c>
      <c r="E3" s="254"/>
      <c r="F3" s="255"/>
      <c r="G3" s="253" t="s">
        <v>90</v>
      </c>
      <c r="H3" s="254"/>
      <c r="I3" s="262"/>
      <c r="J3" s="253" t="s">
        <v>91</v>
      </c>
      <c r="K3" s="254"/>
      <c r="L3" s="255"/>
      <c r="M3" s="253" t="s">
        <v>27</v>
      </c>
      <c r="N3" s="254"/>
      <c r="O3" s="255"/>
      <c r="P3" s="253" t="s">
        <v>28</v>
      </c>
      <c r="Q3" s="254"/>
      <c r="R3" s="262"/>
      <c r="S3" s="253" t="s">
        <v>29</v>
      </c>
      <c r="T3" s="254"/>
      <c r="U3" s="255"/>
      <c r="V3" s="253" t="s">
        <v>30</v>
      </c>
      <c r="W3" s="254"/>
      <c r="X3" s="255"/>
      <c r="Y3" s="132" t="s">
        <v>105</v>
      </c>
      <c r="Z3" s="256" t="s">
        <v>96</v>
      </c>
      <c r="AA3" s="258" t="s">
        <v>102</v>
      </c>
      <c r="AB3" s="260" t="s">
        <v>103</v>
      </c>
    </row>
    <row r="4" spans="1:28" ht="12.75">
      <c r="A4" s="112" t="s">
        <v>0</v>
      </c>
      <c r="B4" s="5" t="s">
        <v>89</v>
      </c>
      <c r="C4" s="115" t="s">
        <v>41</v>
      </c>
      <c r="D4" s="116" t="s">
        <v>189</v>
      </c>
      <c r="E4" s="106" t="s">
        <v>22</v>
      </c>
      <c r="F4" s="120" t="s">
        <v>44</v>
      </c>
      <c r="G4" s="116" t="s">
        <v>189</v>
      </c>
      <c r="H4" s="106" t="s">
        <v>22</v>
      </c>
      <c r="I4" s="197" t="s">
        <v>44</v>
      </c>
      <c r="J4" s="116" t="s">
        <v>189</v>
      </c>
      <c r="K4" s="106" t="s">
        <v>22</v>
      </c>
      <c r="L4" s="120" t="s">
        <v>44</v>
      </c>
      <c r="M4" s="116" t="s">
        <v>189</v>
      </c>
      <c r="N4" s="106" t="s">
        <v>22</v>
      </c>
      <c r="O4" s="120" t="s">
        <v>44</v>
      </c>
      <c r="P4" s="116" t="s">
        <v>189</v>
      </c>
      <c r="Q4" s="106" t="s">
        <v>22</v>
      </c>
      <c r="R4" s="197" t="s">
        <v>44</v>
      </c>
      <c r="S4" s="116" t="s">
        <v>189</v>
      </c>
      <c r="T4" s="106" t="s">
        <v>22</v>
      </c>
      <c r="U4" s="120" t="s">
        <v>44</v>
      </c>
      <c r="V4" s="116" t="s">
        <v>189</v>
      </c>
      <c r="W4" s="106" t="s">
        <v>22</v>
      </c>
      <c r="X4" s="120" t="s">
        <v>44</v>
      </c>
      <c r="Y4" s="201" t="s">
        <v>24</v>
      </c>
      <c r="Z4" s="257"/>
      <c r="AA4" s="259"/>
      <c r="AB4" s="261"/>
    </row>
    <row r="5" spans="1:28" ht="12.75" customHeight="1">
      <c r="A5" s="112"/>
      <c r="B5" s="5"/>
      <c r="C5" s="115" t="s">
        <v>42</v>
      </c>
      <c r="D5" s="106" t="s">
        <v>42</v>
      </c>
      <c r="E5" s="106" t="s">
        <v>43</v>
      </c>
      <c r="F5" s="120" t="s">
        <v>52</v>
      </c>
      <c r="G5" s="106" t="s">
        <v>42</v>
      </c>
      <c r="H5" s="106" t="s">
        <v>43</v>
      </c>
      <c r="I5" s="197" t="s">
        <v>52</v>
      </c>
      <c r="J5" s="116" t="s">
        <v>42</v>
      </c>
      <c r="K5" s="106" t="s">
        <v>43</v>
      </c>
      <c r="L5" s="120" t="s">
        <v>52</v>
      </c>
      <c r="M5" s="116" t="s">
        <v>42</v>
      </c>
      <c r="N5" s="106" t="s">
        <v>43</v>
      </c>
      <c r="O5" s="120" t="s">
        <v>52</v>
      </c>
      <c r="P5" s="116" t="s">
        <v>42</v>
      </c>
      <c r="Q5" s="106" t="s">
        <v>43</v>
      </c>
      <c r="R5" s="197" t="s">
        <v>52</v>
      </c>
      <c r="S5" s="116" t="s">
        <v>42</v>
      </c>
      <c r="T5" s="106" t="s">
        <v>43</v>
      </c>
      <c r="U5" s="120" t="s">
        <v>52</v>
      </c>
      <c r="V5" s="116" t="s">
        <v>42</v>
      </c>
      <c r="W5" s="106" t="s">
        <v>43</v>
      </c>
      <c r="X5" s="120" t="s">
        <v>52</v>
      </c>
      <c r="Y5" s="201" t="s">
        <v>42</v>
      </c>
      <c r="Z5" s="257"/>
      <c r="AA5" s="259"/>
      <c r="AB5" s="261"/>
    </row>
    <row r="6" spans="1:28" ht="13.5" thickBot="1">
      <c r="A6" s="130" t="s">
        <v>139</v>
      </c>
      <c r="B6" s="30" t="s">
        <v>140</v>
      </c>
      <c r="C6" s="131" t="s">
        <v>141</v>
      </c>
      <c r="D6" s="30" t="s">
        <v>146</v>
      </c>
      <c r="E6" s="108" t="s">
        <v>147</v>
      </c>
      <c r="F6" s="32" t="s">
        <v>148</v>
      </c>
      <c r="G6" s="172" t="s">
        <v>149</v>
      </c>
      <c r="H6" s="172" t="s">
        <v>150</v>
      </c>
      <c r="I6" s="172" t="s">
        <v>151</v>
      </c>
      <c r="J6" s="202" t="s">
        <v>190</v>
      </c>
      <c r="K6" s="172" t="s">
        <v>191</v>
      </c>
      <c r="L6" s="203" t="s">
        <v>192</v>
      </c>
      <c r="M6" s="240" t="s">
        <v>197</v>
      </c>
      <c r="N6" s="41" t="s">
        <v>198</v>
      </c>
      <c r="O6" s="241" t="s">
        <v>199</v>
      </c>
      <c r="P6" s="116" t="s">
        <v>196</v>
      </c>
      <c r="Q6" s="106" t="s">
        <v>195</v>
      </c>
      <c r="R6" s="197" t="s">
        <v>194</v>
      </c>
      <c r="S6" s="116" t="s">
        <v>203</v>
      </c>
      <c r="T6" s="106" t="s">
        <v>202</v>
      </c>
      <c r="U6" s="120" t="s">
        <v>201</v>
      </c>
      <c r="V6" s="116" t="s">
        <v>204</v>
      </c>
      <c r="W6" s="106" t="s">
        <v>205</v>
      </c>
      <c r="X6" s="120" t="s">
        <v>206</v>
      </c>
      <c r="Y6" s="58" t="s">
        <v>183</v>
      </c>
      <c r="Z6" s="30" t="s">
        <v>184</v>
      </c>
      <c r="AA6" s="108" t="s">
        <v>185</v>
      </c>
      <c r="AB6" s="32" t="s">
        <v>186</v>
      </c>
    </row>
    <row r="7" spans="1:36" ht="15.75">
      <c r="A7" s="121" t="s">
        <v>25</v>
      </c>
      <c r="B7" s="122">
        <v>3231.6</v>
      </c>
      <c r="C7" s="123">
        <f aca="true" t="shared" si="0" ref="C7:C21">B7*0.0373</f>
        <v>120.53868</v>
      </c>
      <c r="D7" s="72">
        <v>45.96</v>
      </c>
      <c r="E7" s="77">
        <v>171.13</v>
      </c>
      <c r="F7" s="219">
        <f aca="true" t="shared" si="1" ref="F7:F21">D7/C7</f>
        <v>0.3812883963886115</v>
      </c>
      <c r="G7" s="173">
        <v>97.255</v>
      </c>
      <c r="H7" s="174">
        <v>258.27</v>
      </c>
      <c r="I7" s="198">
        <f aca="true" t="shared" si="2" ref="I7:I21">G7/C7</f>
        <v>0.806836444533821</v>
      </c>
      <c r="J7" s="173">
        <v>100.654</v>
      </c>
      <c r="K7" s="174">
        <v>251.01</v>
      </c>
      <c r="L7" s="198">
        <f aca="true" t="shared" si="3" ref="L7:L21">J7/C7</f>
        <v>0.8350348618385401</v>
      </c>
      <c r="M7" s="242">
        <v>124.467</v>
      </c>
      <c r="N7" s="243">
        <v>260.58</v>
      </c>
      <c r="O7" s="244">
        <f aca="true" t="shared" si="4" ref="O7:O21">M7/C7</f>
        <v>1.0325897048150852</v>
      </c>
      <c r="P7" s="213">
        <v>110.753</v>
      </c>
      <c r="Q7" s="215">
        <v>212.96</v>
      </c>
      <c r="R7" s="217">
        <f aca="true" t="shared" si="5" ref="R7:R21">P7/C7</f>
        <v>0.9188170967194929</v>
      </c>
      <c r="S7" s="213">
        <v>94.921</v>
      </c>
      <c r="T7" s="215">
        <v>210.852</v>
      </c>
      <c r="U7" s="177">
        <f aca="true" t="shared" si="6" ref="U7:U21">S7/C7</f>
        <v>0.7874733653960704</v>
      </c>
      <c r="V7" s="213">
        <v>92.107</v>
      </c>
      <c r="W7" s="215">
        <v>242.31</v>
      </c>
      <c r="X7" s="177">
        <f aca="true" t="shared" si="7" ref="X7:X21">V7/C7</f>
        <v>0.7641281620140522</v>
      </c>
      <c r="Y7" s="133">
        <f aca="true" t="shared" si="8" ref="Y7:Y20">D7+G7+J7+M7+P7+S7+V7</f>
        <v>666.117</v>
      </c>
      <c r="Z7" s="181">
        <f>AVERAGE(F7,I7,L7,O7,R7,U7,X7)</f>
        <v>0.7894525759579533</v>
      </c>
      <c r="AA7" s="107">
        <f aca="true" t="shared" si="9" ref="AA7:AA21">C7*7-Y7</f>
        <v>177.65376000000003</v>
      </c>
      <c r="AB7" s="129">
        <f aca="true" t="shared" si="10" ref="AB7:AB21">AA7*1343.55</f>
        <v>238686.70924800003</v>
      </c>
      <c r="AG7" s="292" t="s">
        <v>209</v>
      </c>
      <c r="AH7" s="280">
        <v>92.107</v>
      </c>
      <c r="AI7" s="281">
        <v>76.41</v>
      </c>
      <c r="AJ7" s="282">
        <v>242.31</v>
      </c>
    </row>
    <row r="8" spans="1:36" ht="15.75">
      <c r="A8" s="103" t="s">
        <v>3</v>
      </c>
      <c r="B8" s="9">
        <v>6529.7</v>
      </c>
      <c r="C8" s="81">
        <f t="shared" si="0"/>
        <v>243.55781</v>
      </c>
      <c r="D8" s="9"/>
      <c r="E8" s="3"/>
      <c r="F8" s="220">
        <f t="shared" si="1"/>
        <v>0</v>
      </c>
      <c r="G8" s="175">
        <v>196.51</v>
      </c>
      <c r="H8" s="71">
        <v>565.16</v>
      </c>
      <c r="I8" s="199">
        <f t="shared" si="2"/>
        <v>0.8068310353094404</v>
      </c>
      <c r="J8" s="175">
        <v>188.66</v>
      </c>
      <c r="K8" s="71">
        <v>539.26</v>
      </c>
      <c r="L8" s="179">
        <f t="shared" si="3"/>
        <v>0.774600494231739</v>
      </c>
      <c r="M8" s="213">
        <v>178.501</v>
      </c>
      <c r="N8" s="215">
        <v>448.65</v>
      </c>
      <c r="O8" s="179">
        <f>M8/C8</f>
        <v>0.7328896576956412</v>
      </c>
      <c r="P8" s="213">
        <v>189.203</v>
      </c>
      <c r="Q8" s="215">
        <v>560.9</v>
      </c>
      <c r="R8" s="217">
        <f t="shared" si="5"/>
        <v>0.7768299443980056</v>
      </c>
      <c r="S8" s="213">
        <v>146.9</v>
      </c>
      <c r="T8" s="215">
        <v>507.91</v>
      </c>
      <c r="U8" s="177">
        <f t="shared" si="6"/>
        <v>0.6031422273011898</v>
      </c>
      <c r="V8" s="213">
        <v>131.532</v>
      </c>
      <c r="W8" s="215">
        <v>573.44</v>
      </c>
      <c r="X8" s="177">
        <f t="shared" si="7"/>
        <v>0.5400442712142962</v>
      </c>
      <c r="Y8" s="134">
        <f t="shared" si="8"/>
        <v>1031.3059999999998</v>
      </c>
      <c r="Z8" s="181">
        <f aca="true" t="shared" si="11" ref="Z8:Z21">AVERAGE(F8,I8,L8,O8,R8,U8,X8)</f>
        <v>0.6049053757357589</v>
      </c>
      <c r="AA8" s="71">
        <f t="shared" si="9"/>
        <v>673.5986700000001</v>
      </c>
      <c r="AB8" s="109">
        <f t="shared" si="10"/>
        <v>905013.4930785</v>
      </c>
      <c r="AG8" s="292" t="s">
        <v>210</v>
      </c>
      <c r="AH8" s="280">
        <v>131.532</v>
      </c>
      <c r="AI8" s="281">
        <v>53.93</v>
      </c>
      <c r="AJ8" s="282">
        <v>573.44</v>
      </c>
    </row>
    <row r="9" spans="1:36" ht="15.75">
      <c r="A9" s="103" t="s">
        <v>193</v>
      </c>
      <c r="B9" s="206">
        <v>4942.2</v>
      </c>
      <c r="C9" s="81">
        <f>B9*0.0373</f>
        <v>184.34405999999998</v>
      </c>
      <c r="D9" s="9">
        <v>77.82</v>
      </c>
      <c r="E9" s="3">
        <v>321.5</v>
      </c>
      <c r="F9" s="220">
        <f>D9/$C$9</f>
        <v>0.4221454165650903</v>
      </c>
      <c r="G9" s="207">
        <v>128.85</v>
      </c>
      <c r="H9" s="208">
        <v>312.48</v>
      </c>
      <c r="I9" s="220">
        <f>G9/$C$9</f>
        <v>0.698964751020456</v>
      </c>
      <c r="J9" s="210"/>
      <c r="K9" s="211"/>
      <c r="L9" s="212"/>
      <c r="M9" s="213"/>
      <c r="N9" s="215"/>
      <c r="O9" s="177"/>
      <c r="P9" s="213">
        <v>35.482</v>
      </c>
      <c r="Q9" s="215">
        <v>147.65</v>
      </c>
      <c r="R9" s="217">
        <f t="shared" si="5"/>
        <v>0.19247704536831836</v>
      </c>
      <c r="S9" s="213"/>
      <c r="T9" s="215"/>
      <c r="U9" s="177"/>
      <c r="V9" s="213">
        <v>74.848</v>
      </c>
      <c r="W9" s="215">
        <v>253.54</v>
      </c>
      <c r="X9" s="177">
        <f t="shared" si="7"/>
        <v>0.40602338909102903</v>
      </c>
      <c r="Y9" s="134"/>
      <c r="Z9" s="181">
        <f t="shared" si="11"/>
        <v>0.4299026505112234</v>
      </c>
      <c r="AA9" s="71">
        <f t="shared" si="9"/>
        <v>1290.40842</v>
      </c>
      <c r="AB9" s="109">
        <f t="shared" si="10"/>
        <v>1733728.232691</v>
      </c>
      <c r="AG9" s="293" t="s">
        <v>211</v>
      </c>
      <c r="AH9" s="283">
        <v>74.848</v>
      </c>
      <c r="AI9" s="284">
        <v>40.4</v>
      </c>
      <c r="AJ9" s="285">
        <v>253.54</v>
      </c>
    </row>
    <row r="10" spans="1:36" ht="15.75">
      <c r="A10" s="103" t="s">
        <v>94</v>
      </c>
      <c r="B10" s="9">
        <v>3223.2</v>
      </c>
      <c r="C10" s="81">
        <f t="shared" si="0"/>
        <v>120.22536</v>
      </c>
      <c r="D10" s="9">
        <v>48.349</v>
      </c>
      <c r="E10" s="3">
        <v>313.913</v>
      </c>
      <c r="F10" s="220">
        <f t="shared" si="1"/>
        <v>0.4021530898306314</v>
      </c>
      <c r="G10" s="175">
        <v>90.66</v>
      </c>
      <c r="H10" s="71">
        <v>358.08</v>
      </c>
      <c r="I10" s="199">
        <f t="shared" si="2"/>
        <v>0.7540838305661967</v>
      </c>
      <c r="J10" s="175">
        <v>92.262</v>
      </c>
      <c r="K10" s="71">
        <v>402.08</v>
      </c>
      <c r="L10" s="179">
        <f t="shared" si="3"/>
        <v>0.7674088062618403</v>
      </c>
      <c r="M10" s="213">
        <v>118.458</v>
      </c>
      <c r="N10" s="215">
        <v>374.25</v>
      </c>
      <c r="O10" s="177">
        <f t="shared" si="4"/>
        <v>0.9852996073374204</v>
      </c>
      <c r="P10" s="213">
        <v>100.873</v>
      </c>
      <c r="Q10" s="215">
        <v>352.874</v>
      </c>
      <c r="R10" s="217">
        <f t="shared" si="5"/>
        <v>0.8390326300540918</v>
      </c>
      <c r="S10" s="213">
        <v>83.367</v>
      </c>
      <c r="T10" s="215">
        <v>337.18</v>
      </c>
      <c r="U10" s="177">
        <f t="shared" si="6"/>
        <v>0.6934227520716096</v>
      </c>
      <c r="V10" s="213">
        <v>78.1</v>
      </c>
      <c r="W10" s="215">
        <v>357.69</v>
      </c>
      <c r="X10" s="177">
        <f t="shared" si="7"/>
        <v>0.6496133594442969</v>
      </c>
      <c r="Y10" s="134">
        <f t="shared" si="8"/>
        <v>612.069</v>
      </c>
      <c r="Z10" s="181">
        <f t="shared" si="11"/>
        <v>0.7272877250808696</v>
      </c>
      <c r="AA10" s="71">
        <f t="shared" si="9"/>
        <v>229.50851999999998</v>
      </c>
      <c r="AB10" s="109">
        <f t="shared" si="10"/>
        <v>308356.17204599996</v>
      </c>
      <c r="AG10" s="292" t="s">
        <v>212</v>
      </c>
      <c r="AH10" s="280">
        <v>78.1</v>
      </c>
      <c r="AI10" s="286">
        <v>64.96</v>
      </c>
      <c r="AJ10" s="282">
        <v>357.69</v>
      </c>
    </row>
    <row r="11" spans="1:36" ht="15.75">
      <c r="A11" s="103" t="s">
        <v>10</v>
      </c>
      <c r="B11" s="9">
        <v>4863.9</v>
      </c>
      <c r="C11" s="81">
        <f t="shared" si="0"/>
        <v>181.42346999999998</v>
      </c>
      <c r="D11" s="9">
        <v>50.688</v>
      </c>
      <c r="E11" s="3">
        <v>227.161</v>
      </c>
      <c r="F11" s="220">
        <f t="shared" si="1"/>
        <v>0.279390533099163</v>
      </c>
      <c r="G11" s="175">
        <v>167.054</v>
      </c>
      <c r="H11" s="71">
        <v>360.109</v>
      </c>
      <c r="I11" s="199">
        <f t="shared" si="2"/>
        <v>0.920795969782741</v>
      </c>
      <c r="J11" s="175">
        <v>168.057</v>
      </c>
      <c r="K11" s="71">
        <v>342.17</v>
      </c>
      <c r="L11" s="179">
        <f t="shared" si="3"/>
        <v>0.92632447169046</v>
      </c>
      <c r="M11" s="213">
        <v>218.986</v>
      </c>
      <c r="N11" s="215">
        <v>374.06</v>
      </c>
      <c r="O11" s="177">
        <f t="shared" si="4"/>
        <v>1.2070433885979581</v>
      </c>
      <c r="P11" s="213">
        <v>180.231</v>
      </c>
      <c r="Q11" s="215">
        <v>361.712</v>
      </c>
      <c r="R11" s="217">
        <f t="shared" si="5"/>
        <v>0.9934271458924251</v>
      </c>
      <c r="S11" s="213">
        <v>141.664</v>
      </c>
      <c r="T11" s="215">
        <v>356.617</v>
      </c>
      <c r="U11" s="177">
        <f t="shared" si="6"/>
        <v>0.7808471527967137</v>
      </c>
      <c r="V11" s="213">
        <v>127.442</v>
      </c>
      <c r="W11" s="215">
        <v>391.7</v>
      </c>
      <c r="X11" s="177">
        <f t="shared" si="7"/>
        <v>0.7024559722069036</v>
      </c>
      <c r="Y11" s="134">
        <f t="shared" si="8"/>
        <v>1054.1219999999998</v>
      </c>
      <c r="Z11" s="181">
        <f t="shared" si="11"/>
        <v>0.8300406620094806</v>
      </c>
      <c r="AA11" s="71">
        <f t="shared" si="9"/>
        <v>215.84229000000005</v>
      </c>
      <c r="AB11" s="109">
        <f t="shared" si="10"/>
        <v>289994.9087295001</v>
      </c>
      <c r="AG11" s="292" t="s">
        <v>213</v>
      </c>
      <c r="AH11" s="280">
        <v>127.442</v>
      </c>
      <c r="AI11" s="286">
        <v>70.25</v>
      </c>
      <c r="AJ11" s="282">
        <v>391.7</v>
      </c>
    </row>
    <row r="12" spans="1:36" ht="15.75">
      <c r="A12" s="103" t="s">
        <v>100</v>
      </c>
      <c r="B12" s="9">
        <v>9742.2</v>
      </c>
      <c r="C12" s="81">
        <f t="shared" si="0"/>
        <v>363.38406000000003</v>
      </c>
      <c r="D12" s="9">
        <v>116.69</v>
      </c>
      <c r="E12" s="3">
        <v>855.278</v>
      </c>
      <c r="F12" s="220">
        <f t="shared" si="1"/>
        <v>0.3211203045064772</v>
      </c>
      <c r="G12" s="175">
        <v>243.579</v>
      </c>
      <c r="H12" s="71">
        <v>982.47</v>
      </c>
      <c r="I12" s="199">
        <f t="shared" si="2"/>
        <v>0.6703073326881757</v>
      </c>
      <c r="J12" s="175">
        <v>250.052</v>
      </c>
      <c r="K12" s="71">
        <v>980.03</v>
      </c>
      <c r="L12" s="179">
        <f t="shared" si="3"/>
        <v>0.6881204420469075</v>
      </c>
      <c r="M12" s="213">
        <v>323.024</v>
      </c>
      <c r="N12" s="215">
        <v>1043.14</v>
      </c>
      <c r="O12" s="177">
        <f t="shared" si="4"/>
        <v>0.8889327726703257</v>
      </c>
      <c r="P12" s="213">
        <v>274.521</v>
      </c>
      <c r="Q12" s="215">
        <v>1032.62</v>
      </c>
      <c r="R12" s="217">
        <f t="shared" si="5"/>
        <v>0.7554569124468475</v>
      </c>
      <c r="S12" s="213">
        <v>229.969</v>
      </c>
      <c r="T12" s="215">
        <v>956.243</v>
      </c>
      <c r="U12" s="177">
        <f t="shared" si="6"/>
        <v>0.6328538461483423</v>
      </c>
      <c r="V12" s="213">
        <v>216.127</v>
      </c>
      <c r="W12" s="215">
        <v>986.98</v>
      </c>
      <c r="X12" s="177">
        <f t="shared" si="7"/>
        <v>0.594761916634428</v>
      </c>
      <c r="Y12" s="134">
        <f t="shared" si="8"/>
        <v>1653.962</v>
      </c>
      <c r="Z12" s="181">
        <f t="shared" si="11"/>
        <v>0.6502219324487862</v>
      </c>
      <c r="AA12" s="71">
        <f t="shared" si="9"/>
        <v>889.7264200000004</v>
      </c>
      <c r="AB12" s="109">
        <f t="shared" si="10"/>
        <v>1195391.9315910004</v>
      </c>
      <c r="AG12" s="292" t="s">
        <v>214</v>
      </c>
      <c r="AH12" s="280">
        <v>216.127</v>
      </c>
      <c r="AI12" s="281">
        <v>59.48</v>
      </c>
      <c r="AJ12" s="282">
        <v>986.98</v>
      </c>
    </row>
    <row r="13" spans="1:36" ht="15.75">
      <c r="A13" s="103" t="s">
        <v>16</v>
      </c>
      <c r="B13" s="9">
        <v>3264.3</v>
      </c>
      <c r="C13" s="81">
        <f t="shared" si="0"/>
        <v>121.75839</v>
      </c>
      <c r="D13" s="9">
        <v>46.355</v>
      </c>
      <c r="E13" s="3">
        <v>467.174</v>
      </c>
      <c r="F13" s="220">
        <f t="shared" si="1"/>
        <v>0.38071298413193533</v>
      </c>
      <c r="G13" s="175">
        <v>82.262</v>
      </c>
      <c r="H13" s="71">
        <v>583.127</v>
      </c>
      <c r="I13" s="199">
        <f t="shared" si="2"/>
        <v>0.6756166864558574</v>
      </c>
      <c r="J13" s="175">
        <v>97.882</v>
      </c>
      <c r="K13" s="71">
        <v>483.26</v>
      </c>
      <c r="L13" s="179">
        <f t="shared" si="3"/>
        <v>0.8039035338755711</v>
      </c>
      <c r="M13" s="213">
        <v>124.94</v>
      </c>
      <c r="N13" s="215">
        <v>536.494</v>
      </c>
      <c r="O13" s="177">
        <f t="shared" si="4"/>
        <v>1.0261305196298998</v>
      </c>
      <c r="P13" s="213">
        <v>85.928</v>
      </c>
      <c r="Q13" s="215">
        <v>562.403</v>
      </c>
      <c r="R13" s="217">
        <f t="shared" si="5"/>
        <v>0.7057254945634547</v>
      </c>
      <c r="S13" s="213">
        <v>74.826</v>
      </c>
      <c r="T13" s="215">
        <v>496.961</v>
      </c>
      <c r="U13" s="177">
        <f t="shared" si="6"/>
        <v>0.6145449196560498</v>
      </c>
      <c r="V13" s="213">
        <v>55.862</v>
      </c>
      <c r="W13" s="215">
        <v>538.75</v>
      </c>
      <c r="X13" s="177">
        <f t="shared" si="7"/>
        <v>0.458793845746482</v>
      </c>
      <c r="Y13" s="134">
        <f t="shared" si="8"/>
        <v>568.055</v>
      </c>
      <c r="Z13" s="181">
        <f t="shared" si="11"/>
        <v>0.6664897120084643</v>
      </c>
      <c r="AA13" s="71">
        <f t="shared" si="9"/>
        <v>284.25373000000013</v>
      </c>
      <c r="AB13" s="109">
        <f t="shared" si="10"/>
        <v>381909.0989415002</v>
      </c>
      <c r="AG13" s="292" t="s">
        <v>215</v>
      </c>
      <c r="AH13" s="280">
        <v>55.862</v>
      </c>
      <c r="AI13" s="281">
        <v>51.21</v>
      </c>
      <c r="AJ13" s="282">
        <v>538.75</v>
      </c>
    </row>
    <row r="14" spans="1:36" ht="15.75">
      <c r="A14" s="103" t="s">
        <v>8</v>
      </c>
      <c r="B14" s="9">
        <v>3193.3</v>
      </c>
      <c r="C14" s="81">
        <f t="shared" si="0"/>
        <v>119.11009</v>
      </c>
      <c r="D14" s="9">
        <v>55.368</v>
      </c>
      <c r="E14" s="3">
        <v>290.72</v>
      </c>
      <c r="F14" s="220">
        <f t="shared" si="1"/>
        <v>0.46484726860671505</v>
      </c>
      <c r="G14" s="175">
        <v>112.826</v>
      </c>
      <c r="H14" s="71">
        <v>333.469</v>
      </c>
      <c r="I14" s="199">
        <f t="shared" si="2"/>
        <v>0.9472413294289341</v>
      </c>
      <c r="J14" s="175">
        <v>113.981</v>
      </c>
      <c r="K14" s="71">
        <v>249.2</v>
      </c>
      <c r="L14" s="179">
        <f t="shared" si="3"/>
        <v>0.9569382409164496</v>
      </c>
      <c r="M14" s="213">
        <v>139.091</v>
      </c>
      <c r="N14" s="215">
        <v>348.51</v>
      </c>
      <c r="O14" s="177">
        <f t="shared" si="4"/>
        <v>1.1677516153333443</v>
      </c>
      <c r="P14" s="213">
        <v>121.734</v>
      </c>
      <c r="Q14" s="215">
        <v>349.39</v>
      </c>
      <c r="R14" s="217">
        <f t="shared" si="5"/>
        <v>1.0220292840010448</v>
      </c>
      <c r="S14" s="213">
        <v>93.684</v>
      </c>
      <c r="T14" s="215">
        <v>322.68</v>
      </c>
      <c r="U14" s="177">
        <f t="shared" si="6"/>
        <v>0.7865328621613836</v>
      </c>
      <c r="V14" s="213">
        <v>72.617</v>
      </c>
      <c r="W14" s="215">
        <v>338.06</v>
      </c>
      <c r="X14" s="177">
        <f t="shared" si="7"/>
        <v>0.6096628757479741</v>
      </c>
      <c r="Y14" s="134">
        <f t="shared" si="8"/>
        <v>709.3009999999999</v>
      </c>
      <c r="Z14" s="181">
        <f t="shared" si="11"/>
        <v>0.8507147823136921</v>
      </c>
      <c r="AA14" s="71">
        <f t="shared" si="9"/>
        <v>124.46963000000005</v>
      </c>
      <c r="AB14" s="109">
        <f t="shared" si="10"/>
        <v>167231.17138650006</v>
      </c>
      <c r="AG14" s="292" t="s">
        <v>216</v>
      </c>
      <c r="AH14" s="280">
        <v>72.617</v>
      </c>
      <c r="AI14" s="281">
        <v>60.97</v>
      </c>
      <c r="AJ14" s="282">
        <v>338.06</v>
      </c>
    </row>
    <row r="15" spans="1:36" s="139" customFormat="1" ht="15.75">
      <c r="A15" s="103" t="s">
        <v>92</v>
      </c>
      <c r="B15" s="9">
        <v>3479.6</v>
      </c>
      <c r="C15" s="81">
        <f t="shared" si="0"/>
        <v>129.78907999999998</v>
      </c>
      <c r="D15" s="9">
        <v>81.792</v>
      </c>
      <c r="E15" s="3">
        <v>332.367</v>
      </c>
      <c r="F15" s="220">
        <f t="shared" si="1"/>
        <v>0.6301916925522548</v>
      </c>
      <c r="G15" s="175">
        <v>110.054</v>
      </c>
      <c r="H15" s="71">
        <v>358.642</v>
      </c>
      <c r="I15" s="199">
        <f t="shared" si="2"/>
        <v>0.8479449889004531</v>
      </c>
      <c r="J15" s="175">
        <v>110.141</v>
      </c>
      <c r="K15" s="71">
        <v>357.592</v>
      </c>
      <c r="L15" s="179">
        <f t="shared" si="3"/>
        <v>0.8486153072354008</v>
      </c>
      <c r="M15" s="213">
        <v>131.683</v>
      </c>
      <c r="N15" s="215">
        <v>397.499</v>
      </c>
      <c r="O15" s="177">
        <f t="shared" si="4"/>
        <v>1.0145922908152212</v>
      </c>
      <c r="P15" s="213">
        <v>111.885</v>
      </c>
      <c r="Q15" s="215">
        <v>373.42</v>
      </c>
      <c r="R15" s="217">
        <f t="shared" si="5"/>
        <v>0.8620524931681465</v>
      </c>
      <c r="S15" s="213">
        <v>86.837</v>
      </c>
      <c r="T15" s="215">
        <v>358.289</v>
      </c>
      <c r="U15" s="177">
        <f t="shared" si="6"/>
        <v>0.6690624511707766</v>
      </c>
      <c r="V15" s="213">
        <v>74.315</v>
      </c>
      <c r="W15" s="215">
        <v>382.51</v>
      </c>
      <c r="X15" s="177">
        <f t="shared" si="7"/>
        <v>0.5725828397889869</v>
      </c>
      <c r="Y15" s="134">
        <f t="shared" si="8"/>
        <v>706.7070000000001</v>
      </c>
      <c r="Z15" s="181">
        <f t="shared" si="11"/>
        <v>0.7778631519473199</v>
      </c>
      <c r="AA15" s="71">
        <f t="shared" si="9"/>
        <v>201.81655999999975</v>
      </c>
      <c r="AB15" s="109">
        <f t="shared" si="10"/>
        <v>271150.63918799965</v>
      </c>
      <c r="AG15" s="292" t="s">
        <v>217</v>
      </c>
      <c r="AH15" s="280">
        <v>74.315</v>
      </c>
      <c r="AI15" s="281">
        <v>57.26</v>
      </c>
      <c r="AJ15" s="282">
        <v>382.51</v>
      </c>
    </row>
    <row r="16" spans="1:36" s="139" customFormat="1" ht="15.75">
      <c r="A16" s="222" t="s">
        <v>207</v>
      </c>
      <c r="B16" s="223">
        <v>2018</v>
      </c>
      <c r="C16" s="224">
        <f>B16*0.0373</f>
        <v>75.2714</v>
      </c>
      <c r="D16" s="225">
        <v>32.31</v>
      </c>
      <c r="E16" s="247">
        <v>-26.1</v>
      </c>
      <c r="F16" s="227">
        <f t="shared" si="1"/>
        <v>0.42924669927754766</v>
      </c>
      <c r="G16" s="228">
        <v>51.26</v>
      </c>
      <c r="H16" s="248">
        <v>-17.6</v>
      </c>
      <c r="I16" s="230">
        <f>G16/C16</f>
        <v>0.6810023461766355</v>
      </c>
      <c r="J16" s="231">
        <v>54.89</v>
      </c>
      <c r="K16" s="249">
        <v>66.95</v>
      </c>
      <c r="L16" s="233">
        <f>J16/C16</f>
        <v>0.7292278342106032</v>
      </c>
      <c r="M16" s="234">
        <v>44.34</v>
      </c>
      <c r="N16" s="250">
        <v>99.35</v>
      </c>
      <c r="O16" s="227">
        <f>M16/C16</f>
        <v>0.5890683579686309</v>
      </c>
      <c r="P16" s="234">
        <v>35.482</v>
      </c>
      <c r="Q16" s="235">
        <v>147.65</v>
      </c>
      <c r="R16" s="217">
        <f t="shared" si="5"/>
        <v>0.4713875389590203</v>
      </c>
      <c r="S16" s="234"/>
      <c r="T16" s="235"/>
      <c r="U16" s="237"/>
      <c r="V16" s="234"/>
      <c r="W16" s="235"/>
      <c r="X16" s="237"/>
      <c r="Y16" s="134">
        <f t="shared" si="8"/>
        <v>218.28199999999998</v>
      </c>
      <c r="Z16" s="181">
        <f t="shared" si="11"/>
        <v>0.5799865553184874</v>
      </c>
      <c r="AA16" s="238"/>
      <c r="AB16" s="239"/>
      <c r="AC16" s="251"/>
      <c r="AG16" s="293" t="s">
        <v>220</v>
      </c>
      <c r="AH16" s="283"/>
      <c r="AI16" s="284"/>
      <c r="AJ16" s="285"/>
    </row>
    <row r="17" spans="1:36" s="139" customFormat="1" ht="15.75">
      <c r="A17" s="222" t="s">
        <v>208</v>
      </c>
      <c r="B17" s="223"/>
      <c r="C17" s="224">
        <f>B17*0.0373</f>
        <v>0</v>
      </c>
      <c r="D17" s="225">
        <v>10.62</v>
      </c>
      <c r="E17" s="226">
        <v>26.11</v>
      </c>
      <c r="F17" s="252">
        <f>D17/E17</f>
        <v>0.40674071237073917</v>
      </c>
      <c r="G17" s="228">
        <v>11.66</v>
      </c>
      <c r="H17" s="229">
        <v>19.71</v>
      </c>
      <c r="I17" s="252">
        <f>G17/H17</f>
        <v>0.5915778792491121</v>
      </c>
      <c r="J17" s="231">
        <v>12.91</v>
      </c>
      <c r="K17" s="232">
        <v>30.91</v>
      </c>
      <c r="L17" s="252">
        <f>J17/K17</f>
        <v>0.4176641863474604</v>
      </c>
      <c r="M17" s="245">
        <v>8.83</v>
      </c>
      <c r="N17" s="246">
        <v>6.46</v>
      </c>
      <c r="O17" s="252">
        <f>M17/N17</f>
        <v>1.36687306501548</v>
      </c>
      <c r="P17" s="236"/>
      <c r="Q17" s="235">
        <v>39.78</v>
      </c>
      <c r="R17" s="227"/>
      <c r="S17" s="234"/>
      <c r="T17" s="235"/>
      <c r="U17" s="237"/>
      <c r="V17" s="234"/>
      <c r="W17" s="235">
        <v>47.073</v>
      </c>
      <c r="X17" s="237"/>
      <c r="Y17" s="134">
        <f t="shared" si="8"/>
        <v>44.019999999999996</v>
      </c>
      <c r="Z17" s="181">
        <f t="shared" si="11"/>
        <v>0.6957139607456979</v>
      </c>
      <c r="AA17" s="238"/>
      <c r="AB17" s="239"/>
      <c r="AG17" s="293" t="s">
        <v>221</v>
      </c>
      <c r="AH17" s="283"/>
      <c r="AI17" s="284"/>
      <c r="AJ17" s="285">
        <v>47.073</v>
      </c>
    </row>
    <row r="18" spans="1:36" ht="15.75">
      <c r="A18" s="103" t="s">
        <v>6</v>
      </c>
      <c r="B18" s="9">
        <v>3127.6</v>
      </c>
      <c r="C18" s="81">
        <f t="shared" si="0"/>
        <v>116.65948</v>
      </c>
      <c r="D18" s="9">
        <v>60.373</v>
      </c>
      <c r="E18" s="3">
        <v>236.388</v>
      </c>
      <c r="F18" s="220">
        <f t="shared" si="1"/>
        <v>0.5175147360505978</v>
      </c>
      <c r="G18" s="175">
        <v>120.627</v>
      </c>
      <c r="H18" s="71">
        <v>265.51</v>
      </c>
      <c r="I18" s="199">
        <f t="shared" si="2"/>
        <v>1.034009409265325</v>
      </c>
      <c r="J18" s="175">
        <v>119.823</v>
      </c>
      <c r="K18" s="71">
        <v>278.9</v>
      </c>
      <c r="L18" s="179">
        <f t="shared" si="3"/>
        <v>1.0271175561557448</v>
      </c>
      <c r="M18" s="213">
        <v>150.239</v>
      </c>
      <c r="N18" s="215">
        <v>297.48</v>
      </c>
      <c r="O18" s="177">
        <f t="shared" si="4"/>
        <v>1.2878421882216515</v>
      </c>
      <c r="P18" s="213">
        <v>124.558</v>
      </c>
      <c r="Q18" s="215">
        <v>276.7</v>
      </c>
      <c r="R18" s="217"/>
      <c r="S18" s="213">
        <v>104.741</v>
      </c>
      <c r="T18" s="215">
        <v>270.79</v>
      </c>
      <c r="U18" s="177"/>
      <c r="V18" s="213">
        <v>79.936</v>
      </c>
      <c r="W18" s="215">
        <v>306.45</v>
      </c>
      <c r="X18" s="177">
        <f t="shared" si="7"/>
        <v>0.6852079230937769</v>
      </c>
      <c r="Y18" s="134">
        <f>D18+G18+J18+M18+V18</f>
        <v>530.998</v>
      </c>
      <c r="Z18" s="181">
        <f t="shared" si="11"/>
        <v>0.9103383625574193</v>
      </c>
      <c r="AA18" s="71">
        <f t="shared" si="9"/>
        <v>285.61835999999994</v>
      </c>
      <c r="AB18" s="109">
        <f t="shared" si="10"/>
        <v>383742.5475779999</v>
      </c>
      <c r="AG18" s="292" t="s">
        <v>222</v>
      </c>
      <c r="AH18" s="280">
        <v>79.936</v>
      </c>
      <c r="AI18" s="281">
        <v>68.52</v>
      </c>
      <c r="AJ18" s="282">
        <v>306.45</v>
      </c>
    </row>
    <row r="19" spans="1:36" ht="16.5" thickBot="1">
      <c r="A19" s="103" t="s">
        <v>60</v>
      </c>
      <c r="B19" s="9">
        <v>6032.6</v>
      </c>
      <c r="C19" s="81">
        <f t="shared" si="0"/>
        <v>225.01598</v>
      </c>
      <c r="D19" s="9">
        <v>84.628</v>
      </c>
      <c r="E19" s="3">
        <v>491.3</v>
      </c>
      <c r="F19" s="220">
        <f t="shared" si="1"/>
        <v>0.37609773314766354</v>
      </c>
      <c r="G19" s="175">
        <v>188.23</v>
      </c>
      <c r="H19" s="71">
        <v>517.91</v>
      </c>
      <c r="I19" s="199">
        <f t="shared" si="2"/>
        <v>0.8365183663844673</v>
      </c>
      <c r="J19" s="175">
        <v>187.354</v>
      </c>
      <c r="K19" s="71">
        <v>470.274</v>
      </c>
      <c r="L19" s="179">
        <f t="shared" si="3"/>
        <v>0.8326253095446822</v>
      </c>
      <c r="M19" s="213">
        <v>238.574</v>
      </c>
      <c r="N19" s="215">
        <v>457.539</v>
      </c>
      <c r="O19" s="177">
        <f t="shared" si="4"/>
        <v>1.0602535873229981</v>
      </c>
      <c r="P19" s="213">
        <v>201.07</v>
      </c>
      <c r="Q19" s="215">
        <v>446.5</v>
      </c>
      <c r="R19" s="217">
        <f t="shared" si="5"/>
        <v>0.8935809803374852</v>
      </c>
      <c r="S19" s="213">
        <v>172.133</v>
      </c>
      <c r="T19" s="215">
        <v>453.071</v>
      </c>
      <c r="U19" s="177">
        <f t="shared" si="6"/>
        <v>0.7649812248890057</v>
      </c>
      <c r="V19" s="213">
        <v>144.062</v>
      </c>
      <c r="W19" s="215">
        <v>503.701</v>
      </c>
      <c r="X19" s="177">
        <f t="shared" si="7"/>
        <v>0.6402300849921859</v>
      </c>
      <c r="Y19" s="134">
        <f t="shared" si="8"/>
        <v>1216.051</v>
      </c>
      <c r="Z19" s="181">
        <f t="shared" si="11"/>
        <v>0.7720410409454983</v>
      </c>
      <c r="AA19" s="71">
        <f t="shared" si="9"/>
        <v>359.06086000000005</v>
      </c>
      <c r="AB19" s="109">
        <f t="shared" si="10"/>
        <v>482416.21845300007</v>
      </c>
      <c r="AG19" s="294" t="s">
        <v>223</v>
      </c>
      <c r="AH19" s="287">
        <v>144.062</v>
      </c>
      <c r="AI19" s="288">
        <v>64.02</v>
      </c>
      <c r="AJ19" s="291">
        <v>503.701</v>
      </c>
    </row>
    <row r="20" spans="1:36" ht="15.75">
      <c r="A20" s="103" t="s">
        <v>59</v>
      </c>
      <c r="B20" s="9">
        <v>6067.2</v>
      </c>
      <c r="C20" s="81">
        <f t="shared" si="0"/>
        <v>226.30656</v>
      </c>
      <c r="D20" s="9">
        <v>74.248</v>
      </c>
      <c r="E20" s="3">
        <v>692.342</v>
      </c>
      <c r="F20" s="220">
        <f t="shared" si="1"/>
        <v>0.3280859379418785</v>
      </c>
      <c r="G20" s="175">
        <v>150.107</v>
      </c>
      <c r="H20" s="71">
        <v>1174.628</v>
      </c>
      <c r="I20" s="199">
        <f t="shared" si="2"/>
        <v>0.663290538285766</v>
      </c>
      <c r="J20" s="175">
        <v>163.128</v>
      </c>
      <c r="K20" s="71">
        <v>456.7</v>
      </c>
      <c r="L20" s="179">
        <f t="shared" si="3"/>
        <v>0.7208275358876031</v>
      </c>
      <c r="M20" s="213">
        <v>199.371</v>
      </c>
      <c r="N20" s="215">
        <v>496.26</v>
      </c>
      <c r="O20" s="177">
        <f t="shared" si="4"/>
        <v>0.8809775554009571</v>
      </c>
      <c r="P20" s="213">
        <v>170.443</v>
      </c>
      <c r="Q20" s="215">
        <v>512.36</v>
      </c>
      <c r="R20" s="217">
        <f t="shared" si="5"/>
        <v>0.7531509471046709</v>
      </c>
      <c r="S20" s="213">
        <v>137.057</v>
      </c>
      <c r="T20" s="215">
        <v>493.803</v>
      </c>
      <c r="U20" s="177">
        <f t="shared" si="6"/>
        <v>0.605625395923123</v>
      </c>
      <c r="V20" s="213">
        <v>114.811</v>
      </c>
      <c r="W20" s="215">
        <v>572.65</v>
      </c>
      <c r="X20" s="177">
        <f t="shared" si="7"/>
        <v>0.5073251080304522</v>
      </c>
      <c r="Y20" s="134">
        <f t="shared" si="8"/>
        <v>1009.1650000000001</v>
      </c>
      <c r="Z20" s="181">
        <f t="shared" si="11"/>
        <v>0.6370404312249215</v>
      </c>
      <c r="AA20" s="71">
        <f t="shared" si="9"/>
        <v>574.9809199999999</v>
      </c>
      <c r="AB20" s="109">
        <f t="shared" si="10"/>
        <v>772515.6150659998</v>
      </c>
      <c r="AG20" s="292" t="s">
        <v>219</v>
      </c>
      <c r="AH20" s="280">
        <v>114.811</v>
      </c>
      <c r="AI20" s="281">
        <v>50.73</v>
      </c>
      <c r="AJ20" s="282">
        <v>572.65</v>
      </c>
    </row>
    <row r="21" spans="1:36" ht="16.5" thickBot="1">
      <c r="A21" s="104" t="s">
        <v>95</v>
      </c>
      <c r="B21" s="11">
        <v>4862.4</v>
      </c>
      <c r="C21" s="81">
        <f t="shared" si="0"/>
        <v>181.36751999999998</v>
      </c>
      <c r="D21" s="11">
        <v>113.553</v>
      </c>
      <c r="E21" s="12">
        <v>410.51</v>
      </c>
      <c r="F21" s="221">
        <f t="shared" si="1"/>
        <v>0.6260933600459443</v>
      </c>
      <c r="G21" s="176">
        <v>163.303</v>
      </c>
      <c r="H21" s="110">
        <v>433.3</v>
      </c>
      <c r="I21" s="200">
        <f t="shared" si="2"/>
        <v>0.9003982631509766</v>
      </c>
      <c r="J21" s="176">
        <v>171.137</v>
      </c>
      <c r="K21" s="110">
        <v>438.34</v>
      </c>
      <c r="L21" s="180">
        <f t="shared" si="3"/>
        <v>0.9435923256821288</v>
      </c>
      <c r="M21" s="214">
        <v>213.112</v>
      </c>
      <c r="N21" s="216">
        <v>472.77</v>
      </c>
      <c r="O21" s="178">
        <f t="shared" si="4"/>
        <v>1.1750284725732592</v>
      </c>
      <c r="P21" s="204">
        <v>208.572</v>
      </c>
      <c r="Q21" s="216">
        <v>461.71</v>
      </c>
      <c r="R21" s="217">
        <f t="shared" si="5"/>
        <v>1.1499964271441767</v>
      </c>
      <c r="S21" s="204">
        <v>167.867</v>
      </c>
      <c r="T21" s="216">
        <v>398.629</v>
      </c>
      <c r="U21" s="177">
        <f t="shared" si="6"/>
        <v>0.9255626365735166</v>
      </c>
      <c r="V21" s="214">
        <v>135.125</v>
      </c>
      <c r="W21" s="216">
        <v>457.824</v>
      </c>
      <c r="X21" s="178">
        <f t="shared" si="7"/>
        <v>0.745034171498844</v>
      </c>
      <c r="Y21" s="138">
        <f>D21+G21+J21+M21+V21</f>
        <v>796.23</v>
      </c>
      <c r="Z21" s="181">
        <f t="shared" si="11"/>
        <v>0.9236722366669781</v>
      </c>
      <c r="AA21" s="71">
        <f t="shared" si="9"/>
        <v>473.34263999999985</v>
      </c>
      <c r="AB21" s="109">
        <f t="shared" si="10"/>
        <v>635959.5039719997</v>
      </c>
      <c r="AG21" s="292" t="s">
        <v>218</v>
      </c>
      <c r="AH21" s="280">
        <v>135.125</v>
      </c>
      <c r="AI21" s="281">
        <v>74.45</v>
      </c>
      <c r="AJ21" s="282">
        <v>457.824</v>
      </c>
    </row>
    <row r="23" spans="5:24" ht="12.75"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</row>
    <row r="25" ht="12.75">
      <c r="Y25" s="136"/>
    </row>
    <row r="26" ht="12.75">
      <c r="Y26" s="136"/>
    </row>
    <row r="27" ht="12.75">
      <c r="Y27" s="136"/>
    </row>
    <row r="28" spans="8:25" ht="12.75">
      <c r="H28" s="137"/>
      <c r="Y28" s="136"/>
    </row>
    <row r="29" spans="8:26" ht="12.75">
      <c r="H29" s="137"/>
      <c r="Y29" s="136"/>
      <c r="Z29" s="136"/>
    </row>
    <row r="30" spans="8:35" ht="16.5" thickBot="1">
      <c r="H30" s="137"/>
      <c r="Y30" s="136"/>
      <c r="AG30" s="295"/>
      <c r="AH30" s="289"/>
      <c r="AI30" s="290"/>
    </row>
    <row r="31" spans="8:25" ht="12.75">
      <c r="H31" s="137"/>
      <c r="Y31" s="136"/>
    </row>
    <row r="32" spans="8:25" ht="12.75">
      <c r="H32" s="137"/>
      <c r="Y32" s="136"/>
    </row>
    <row r="33" spans="8:25" ht="12.75">
      <c r="H33" s="137"/>
      <c r="Y33" s="136"/>
    </row>
    <row r="34" ht="12.75">
      <c r="H34" s="137"/>
    </row>
    <row r="35" ht="12.75">
      <c r="H35" s="137"/>
    </row>
    <row r="36" ht="12.75">
      <c r="H36" s="137"/>
    </row>
  </sheetData>
  <sheetProtection/>
  <mergeCells count="10">
    <mergeCell ref="V3:X3"/>
    <mergeCell ref="Z3:Z5"/>
    <mergeCell ref="AA3:AA5"/>
    <mergeCell ref="AB3:AB5"/>
    <mergeCell ref="D3:F3"/>
    <mergeCell ref="G3:I3"/>
    <mergeCell ref="J3:L3"/>
    <mergeCell ref="M3:O3"/>
    <mergeCell ref="P3:R3"/>
    <mergeCell ref="S3:U3"/>
  </mergeCells>
  <printOptions/>
  <pageMargins left="0.31496062992125984" right="0" top="0.984251968503937" bottom="0.984251968503937" header="0.5118110236220472" footer="0.5118110236220472"/>
  <pageSetup horizontalDpi="600" verticalDpi="600" orientation="landscape" paperSize="9" scale="8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F6" sqref="D6:F6"/>
    </sheetView>
  </sheetViews>
  <sheetFormatPr defaultColWidth="9.140625" defaultRowHeight="12.75"/>
  <cols>
    <col min="1" max="1" width="13.57421875" style="0" customWidth="1"/>
    <col min="2" max="2" width="10.57421875" style="0" customWidth="1"/>
    <col min="3" max="3" width="9.28125" style="0" customWidth="1"/>
    <col min="4" max="24" width="8.28125" style="0" customWidth="1"/>
    <col min="26" max="26" width="11.57421875" style="0" customWidth="1"/>
    <col min="27" max="27" width="12.28125" style="0" customWidth="1"/>
    <col min="28" max="28" width="12.140625" style="0" customWidth="1"/>
  </cols>
  <sheetData>
    <row r="2" spans="1:3" ht="16.5" thickBot="1">
      <c r="A2" s="2"/>
      <c r="B2" s="2"/>
      <c r="C2" s="94" t="s">
        <v>51</v>
      </c>
    </row>
    <row r="3" spans="1:28" ht="24" customHeight="1">
      <c r="A3" s="111"/>
      <c r="B3" s="113" t="s">
        <v>88</v>
      </c>
      <c r="C3" s="114" t="s">
        <v>40</v>
      </c>
      <c r="D3" s="253" t="s">
        <v>58</v>
      </c>
      <c r="E3" s="254"/>
      <c r="F3" s="255"/>
      <c r="G3" s="253" t="s">
        <v>90</v>
      </c>
      <c r="H3" s="254"/>
      <c r="I3" s="262"/>
      <c r="J3" s="253" t="s">
        <v>91</v>
      </c>
      <c r="K3" s="254"/>
      <c r="L3" s="255"/>
      <c r="M3" s="253" t="s">
        <v>27</v>
      </c>
      <c r="N3" s="254"/>
      <c r="O3" s="255"/>
      <c r="P3" s="253" t="s">
        <v>28</v>
      </c>
      <c r="Q3" s="254"/>
      <c r="R3" s="262"/>
      <c r="S3" s="253" t="s">
        <v>29</v>
      </c>
      <c r="T3" s="254"/>
      <c r="U3" s="255"/>
      <c r="V3" s="253" t="s">
        <v>30</v>
      </c>
      <c r="W3" s="254"/>
      <c r="X3" s="255"/>
      <c r="Y3" s="132" t="s">
        <v>105</v>
      </c>
      <c r="Z3" s="256" t="s">
        <v>96</v>
      </c>
      <c r="AA3" s="258" t="s">
        <v>102</v>
      </c>
      <c r="AB3" s="260" t="s">
        <v>103</v>
      </c>
    </row>
    <row r="4" spans="1:28" ht="12.75">
      <c r="A4" s="112" t="s">
        <v>0</v>
      </c>
      <c r="B4" s="5" t="s">
        <v>89</v>
      </c>
      <c r="C4" s="115" t="s">
        <v>41</v>
      </c>
      <c r="D4" s="116" t="s">
        <v>189</v>
      </c>
      <c r="E4" s="106" t="s">
        <v>22</v>
      </c>
      <c r="F4" s="120" t="s">
        <v>44</v>
      </c>
      <c r="G4" s="116" t="s">
        <v>189</v>
      </c>
      <c r="H4" s="106" t="s">
        <v>22</v>
      </c>
      <c r="I4" s="197" t="s">
        <v>44</v>
      </c>
      <c r="J4" s="116" t="s">
        <v>189</v>
      </c>
      <c r="K4" s="106" t="s">
        <v>22</v>
      </c>
      <c r="L4" s="120" t="s">
        <v>44</v>
      </c>
      <c r="M4" s="116" t="s">
        <v>189</v>
      </c>
      <c r="N4" s="106" t="s">
        <v>22</v>
      </c>
      <c r="O4" s="120" t="s">
        <v>44</v>
      </c>
      <c r="P4" s="116" t="s">
        <v>189</v>
      </c>
      <c r="Q4" s="106" t="s">
        <v>22</v>
      </c>
      <c r="R4" s="197" t="s">
        <v>44</v>
      </c>
      <c r="S4" s="116" t="s">
        <v>189</v>
      </c>
      <c r="T4" s="106" t="s">
        <v>22</v>
      </c>
      <c r="U4" s="120" t="s">
        <v>44</v>
      </c>
      <c r="V4" s="116" t="s">
        <v>189</v>
      </c>
      <c r="W4" s="106" t="s">
        <v>22</v>
      </c>
      <c r="X4" s="120" t="s">
        <v>44</v>
      </c>
      <c r="Y4" s="201" t="s">
        <v>24</v>
      </c>
      <c r="Z4" s="257"/>
      <c r="AA4" s="259"/>
      <c r="AB4" s="261"/>
    </row>
    <row r="5" spans="1:28" ht="12.75" customHeight="1">
      <c r="A5" s="112"/>
      <c r="B5" s="5"/>
      <c r="C5" s="115" t="s">
        <v>42</v>
      </c>
      <c r="D5" s="106" t="s">
        <v>42</v>
      </c>
      <c r="E5" s="106" t="s">
        <v>43</v>
      </c>
      <c r="F5" s="120" t="s">
        <v>52</v>
      </c>
      <c r="G5" s="106" t="s">
        <v>42</v>
      </c>
      <c r="H5" s="106" t="s">
        <v>43</v>
      </c>
      <c r="I5" s="197" t="s">
        <v>52</v>
      </c>
      <c r="J5" s="116" t="s">
        <v>42</v>
      </c>
      <c r="K5" s="106" t="s">
        <v>43</v>
      </c>
      <c r="L5" s="120" t="s">
        <v>52</v>
      </c>
      <c r="M5" s="116" t="s">
        <v>42</v>
      </c>
      <c r="N5" s="106" t="s">
        <v>43</v>
      </c>
      <c r="O5" s="120" t="s">
        <v>52</v>
      </c>
      <c r="P5" s="116" t="s">
        <v>42</v>
      </c>
      <c r="Q5" s="106" t="s">
        <v>43</v>
      </c>
      <c r="R5" s="197" t="s">
        <v>52</v>
      </c>
      <c r="S5" s="116" t="s">
        <v>42</v>
      </c>
      <c r="T5" s="106" t="s">
        <v>43</v>
      </c>
      <c r="U5" s="120" t="s">
        <v>52</v>
      </c>
      <c r="V5" s="116" t="s">
        <v>42</v>
      </c>
      <c r="W5" s="106" t="s">
        <v>43</v>
      </c>
      <c r="X5" s="120" t="s">
        <v>52</v>
      </c>
      <c r="Y5" s="201" t="s">
        <v>42</v>
      </c>
      <c r="Z5" s="257"/>
      <c r="AA5" s="259"/>
      <c r="AB5" s="261"/>
    </row>
    <row r="6" spans="1:28" ht="13.5" thickBot="1">
      <c r="A6" s="130" t="s">
        <v>139</v>
      </c>
      <c r="B6" s="30" t="s">
        <v>140</v>
      </c>
      <c r="C6" s="131" t="s">
        <v>141</v>
      </c>
      <c r="D6" s="30" t="s">
        <v>146</v>
      </c>
      <c r="E6" s="108" t="s">
        <v>147</v>
      </c>
      <c r="F6" s="32" t="s">
        <v>148</v>
      </c>
      <c r="G6" s="172" t="s">
        <v>149</v>
      </c>
      <c r="H6" s="172" t="s">
        <v>150</v>
      </c>
      <c r="I6" s="172" t="s">
        <v>151</v>
      </c>
      <c r="J6" s="202" t="s">
        <v>190</v>
      </c>
      <c r="K6" s="172" t="s">
        <v>191</v>
      </c>
      <c r="L6" s="203" t="s">
        <v>192</v>
      </c>
      <c r="M6" s="116" t="s">
        <v>197</v>
      </c>
      <c r="N6" s="106" t="s">
        <v>198</v>
      </c>
      <c r="O6" s="120" t="s">
        <v>199</v>
      </c>
      <c r="P6" s="116" t="s">
        <v>196</v>
      </c>
      <c r="Q6" s="106" t="s">
        <v>195</v>
      </c>
      <c r="R6" s="197" t="s">
        <v>194</v>
      </c>
      <c r="S6" s="116" t="s">
        <v>203</v>
      </c>
      <c r="T6" s="106" t="s">
        <v>202</v>
      </c>
      <c r="U6" s="120" t="s">
        <v>201</v>
      </c>
      <c r="V6" s="116" t="s">
        <v>204</v>
      </c>
      <c r="W6" s="106" t="s">
        <v>205</v>
      </c>
      <c r="X6" s="120" t="s">
        <v>206</v>
      </c>
      <c r="Y6" s="58" t="s">
        <v>183</v>
      </c>
      <c r="Z6" s="30" t="s">
        <v>184</v>
      </c>
      <c r="AA6" s="108" t="s">
        <v>185</v>
      </c>
      <c r="AB6" s="32" t="s">
        <v>186</v>
      </c>
    </row>
    <row r="7" spans="1:28" ht="12.75">
      <c r="A7" s="121" t="s">
        <v>25</v>
      </c>
      <c r="B7" s="122">
        <v>3231.6</v>
      </c>
      <c r="C7" s="123">
        <f aca="true" t="shared" si="0" ref="C7:C19">B7*0.0373</f>
        <v>120.53868</v>
      </c>
      <c r="D7" s="72">
        <v>37.407</v>
      </c>
      <c r="E7" s="77">
        <v>293.084</v>
      </c>
      <c r="F7" s="219">
        <v>0.3103319200110703</v>
      </c>
      <c r="G7" s="173">
        <v>96.967</v>
      </c>
      <c r="H7" s="174">
        <v>296.9</v>
      </c>
      <c r="I7" s="198">
        <f aca="true" t="shared" si="1" ref="I7:I19">G7/C7</f>
        <v>0.8044471699872605</v>
      </c>
      <c r="J7" s="173">
        <v>121.542</v>
      </c>
      <c r="K7" s="174">
        <v>248.82</v>
      </c>
      <c r="L7" s="198">
        <f aca="true" t="shared" si="2" ref="L7:L19">J7/C7</f>
        <v>1.00832363520158</v>
      </c>
      <c r="M7" s="213">
        <v>97.512</v>
      </c>
      <c r="N7" s="215">
        <v>308.59</v>
      </c>
      <c r="O7" s="198">
        <f aca="true" t="shared" si="3" ref="O7:O19">M7/C7</f>
        <v>0.8089685402229392</v>
      </c>
      <c r="P7" s="213">
        <v>115.678</v>
      </c>
      <c r="Q7" s="215">
        <v>263.03</v>
      </c>
      <c r="R7" s="217">
        <f aca="true" t="shared" si="4" ref="R7:R18">P7/C7</f>
        <v>0.9596753506841124</v>
      </c>
      <c r="S7" s="213">
        <v>91.043</v>
      </c>
      <c r="T7" s="215">
        <v>223.03</v>
      </c>
      <c r="U7" s="177">
        <f aca="true" t="shared" si="5" ref="U7:U18">S7/C7</f>
        <v>0.7553011199392594</v>
      </c>
      <c r="V7" s="213">
        <v>97.976</v>
      </c>
      <c r="W7" s="215">
        <v>221.32</v>
      </c>
      <c r="X7" s="177">
        <f aca="true" t="shared" si="6" ref="X7:X19">V7/C7</f>
        <v>0.8128179269923977</v>
      </c>
      <c r="Y7" s="133">
        <f aca="true" t="shared" si="7" ref="Y7:Y18">D7+G7+J7+M7+P7+S7+V7</f>
        <v>658.125</v>
      </c>
      <c r="Z7" s="181">
        <f aca="true" t="shared" si="8" ref="Z7:Z19">AVERAGE(F7,I7,L7,O7,R7,U7,X7)</f>
        <v>0.779980809005517</v>
      </c>
      <c r="AA7" s="107">
        <f aca="true" t="shared" si="9" ref="AA7:AA19">C7*7-Y7</f>
        <v>185.64576</v>
      </c>
      <c r="AB7" s="129">
        <f aca="true" t="shared" si="10" ref="AB7:AB18">AA7*1309.3</f>
        <v>243065.99356799998</v>
      </c>
    </row>
    <row r="8" spans="1:28" ht="12.75">
      <c r="A8" s="103" t="s">
        <v>3</v>
      </c>
      <c r="B8" s="9">
        <v>6529.7</v>
      </c>
      <c r="C8" s="81">
        <f t="shared" si="0"/>
        <v>243.55781</v>
      </c>
      <c r="D8" s="9">
        <v>146.927</v>
      </c>
      <c r="E8" s="3">
        <v>266.636</v>
      </c>
      <c r="F8" s="220">
        <v>0.6032530839392914</v>
      </c>
      <c r="G8" s="175">
        <v>208.656</v>
      </c>
      <c r="H8" s="71">
        <v>202.59</v>
      </c>
      <c r="I8" s="199">
        <f t="shared" si="1"/>
        <v>0.8567000992495376</v>
      </c>
      <c r="J8" s="175">
        <v>88.384</v>
      </c>
      <c r="K8" s="71">
        <v>67.01</v>
      </c>
      <c r="L8" s="179">
        <f t="shared" si="2"/>
        <v>0.3628871519250399</v>
      </c>
      <c r="M8" s="213"/>
      <c r="N8" s="215"/>
      <c r="O8" s="177"/>
      <c r="P8" s="213"/>
      <c r="Q8" s="215"/>
      <c r="R8" s="217"/>
      <c r="S8" s="213"/>
      <c r="T8" s="215"/>
      <c r="U8" s="177">
        <f t="shared" si="5"/>
        <v>0</v>
      </c>
      <c r="V8" s="213"/>
      <c r="W8" s="215"/>
      <c r="X8" s="177"/>
      <c r="Y8" s="134"/>
      <c r="Z8" s="182"/>
      <c r="AA8" s="71">
        <f t="shared" si="9"/>
        <v>1704.90467</v>
      </c>
      <c r="AB8" s="109">
        <f t="shared" si="10"/>
        <v>2232231.6844309997</v>
      </c>
    </row>
    <row r="9" spans="1:28" ht="12.75">
      <c r="A9" s="103" t="s">
        <v>193</v>
      </c>
      <c r="B9" s="206">
        <v>4942.2</v>
      </c>
      <c r="C9" s="81">
        <f>B9*0.0373</f>
        <v>184.34405999999998</v>
      </c>
      <c r="D9" s="9"/>
      <c r="E9" s="3"/>
      <c r="F9" s="220"/>
      <c r="G9" s="207">
        <v>144.16</v>
      </c>
      <c r="H9" s="208">
        <v>423.99</v>
      </c>
      <c r="I9" s="209"/>
      <c r="J9" s="210">
        <v>183.478</v>
      </c>
      <c r="K9" s="211">
        <v>351.216</v>
      </c>
      <c r="L9" s="212"/>
      <c r="M9" s="213">
        <v>149.868</v>
      </c>
      <c r="N9" s="215">
        <v>433.45</v>
      </c>
      <c r="O9" s="177">
        <f t="shared" si="3"/>
        <v>0.8129798161112434</v>
      </c>
      <c r="P9" s="213">
        <v>162.85</v>
      </c>
      <c r="Q9" s="215">
        <v>429.872</v>
      </c>
      <c r="R9" s="217">
        <f t="shared" si="4"/>
        <v>0.8834024812082364</v>
      </c>
      <c r="S9" s="213">
        <v>130.012</v>
      </c>
      <c r="T9" s="215">
        <v>370.054</v>
      </c>
      <c r="U9" s="177">
        <f t="shared" si="5"/>
        <v>0.7052681816815796</v>
      </c>
      <c r="V9" s="213">
        <v>141.834</v>
      </c>
      <c r="W9" s="215">
        <v>411.251</v>
      </c>
      <c r="X9" s="177">
        <f t="shared" si="6"/>
        <v>0.7693982653956954</v>
      </c>
      <c r="Y9" s="134">
        <f t="shared" si="7"/>
        <v>912.202</v>
      </c>
      <c r="Z9" s="182">
        <f t="shared" si="8"/>
        <v>0.7927621860991887</v>
      </c>
      <c r="AA9" s="71">
        <f t="shared" si="9"/>
        <v>378.20642</v>
      </c>
      <c r="AB9" s="109">
        <f>AA9*1309.3</f>
        <v>495185.66570599994</v>
      </c>
    </row>
    <row r="10" spans="1:28" ht="12.75">
      <c r="A10" s="103" t="s">
        <v>94</v>
      </c>
      <c r="B10" s="9">
        <v>3223.2</v>
      </c>
      <c r="C10" s="81">
        <f t="shared" si="0"/>
        <v>120.22536</v>
      </c>
      <c r="D10" s="9">
        <v>54.21</v>
      </c>
      <c r="E10" s="3">
        <v>350.356</v>
      </c>
      <c r="F10" s="220">
        <v>0.450903203783295</v>
      </c>
      <c r="G10" s="175">
        <v>87.212</v>
      </c>
      <c r="H10" s="71">
        <v>376.267</v>
      </c>
      <c r="I10" s="199">
        <f t="shared" si="1"/>
        <v>0.7254043572836879</v>
      </c>
      <c r="J10" s="175">
        <v>114.763</v>
      </c>
      <c r="K10" s="71">
        <v>331.709</v>
      </c>
      <c r="L10" s="179">
        <f t="shared" si="2"/>
        <v>0.9545656590256831</v>
      </c>
      <c r="M10" s="213">
        <v>94.206</v>
      </c>
      <c r="N10" s="215">
        <v>402.02</v>
      </c>
      <c r="O10" s="177">
        <f t="shared" si="3"/>
        <v>0.7835784396902618</v>
      </c>
      <c r="P10" s="213">
        <v>101.363</v>
      </c>
      <c r="Q10" s="215">
        <v>371.07</v>
      </c>
      <c r="R10" s="217">
        <f t="shared" si="4"/>
        <v>0.8431083092618729</v>
      </c>
      <c r="S10" s="213">
        <v>78.408</v>
      </c>
      <c r="T10" s="215">
        <v>313.07</v>
      </c>
      <c r="U10" s="177">
        <f t="shared" si="5"/>
        <v>0.6521752149463308</v>
      </c>
      <c r="V10" s="213">
        <v>85.495</v>
      </c>
      <c r="W10" s="215">
        <v>342.072</v>
      </c>
      <c r="X10" s="177">
        <f t="shared" si="6"/>
        <v>0.7111228446311162</v>
      </c>
      <c r="Y10" s="134">
        <f t="shared" si="7"/>
        <v>615.657</v>
      </c>
      <c r="Z10" s="182">
        <f t="shared" si="8"/>
        <v>0.7315511469460354</v>
      </c>
      <c r="AA10" s="71">
        <f t="shared" si="9"/>
        <v>225.9205199999999</v>
      </c>
      <c r="AB10" s="109">
        <f t="shared" si="10"/>
        <v>295797.7368359999</v>
      </c>
    </row>
    <row r="11" spans="1:28" ht="12.75">
      <c r="A11" s="103" t="s">
        <v>10</v>
      </c>
      <c r="B11" s="9">
        <v>4863.9</v>
      </c>
      <c r="C11" s="81">
        <f t="shared" si="0"/>
        <v>181.42346999999998</v>
      </c>
      <c r="D11" s="9">
        <v>92.472</v>
      </c>
      <c r="E11" s="3">
        <v>494.78</v>
      </c>
      <c r="F11" s="220">
        <v>0.5097025208480469</v>
      </c>
      <c r="G11" s="175">
        <v>136.38</v>
      </c>
      <c r="H11" s="71">
        <v>660.661</v>
      </c>
      <c r="I11" s="199">
        <f t="shared" si="1"/>
        <v>0.7517219244015122</v>
      </c>
      <c r="J11" s="175">
        <v>182.484</v>
      </c>
      <c r="K11" s="71">
        <v>374.754</v>
      </c>
      <c r="L11" s="179">
        <f t="shared" si="2"/>
        <v>1.0058456053122566</v>
      </c>
      <c r="M11" s="213">
        <v>138.729</v>
      </c>
      <c r="N11" s="215">
        <v>458.969</v>
      </c>
      <c r="O11" s="177">
        <f t="shared" si="3"/>
        <v>0.7646695325582739</v>
      </c>
      <c r="P11" s="213">
        <v>173.934</v>
      </c>
      <c r="Q11" s="215">
        <v>469.426</v>
      </c>
      <c r="R11" s="217">
        <f t="shared" si="4"/>
        <v>0.9587182959294077</v>
      </c>
      <c r="S11" s="213">
        <v>130.573</v>
      </c>
      <c r="T11" s="215">
        <v>371.3</v>
      </c>
      <c r="U11" s="177">
        <f t="shared" si="5"/>
        <v>0.7197139377832428</v>
      </c>
      <c r="V11" s="213">
        <v>122.485</v>
      </c>
      <c r="W11" s="215">
        <v>406.426</v>
      </c>
      <c r="X11" s="177">
        <f t="shared" si="6"/>
        <v>0.6751331566968707</v>
      </c>
      <c r="Y11" s="134">
        <f t="shared" si="7"/>
        <v>977.057</v>
      </c>
      <c r="Z11" s="182">
        <f t="shared" si="8"/>
        <v>0.769357853361373</v>
      </c>
      <c r="AA11" s="71">
        <f t="shared" si="9"/>
        <v>292.9072899999999</v>
      </c>
      <c r="AB11" s="109">
        <f t="shared" si="10"/>
        <v>383503.5147969998</v>
      </c>
    </row>
    <row r="12" spans="1:28" ht="12.75">
      <c r="A12" s="103" t="s">
        <v>100</v>
      </c>
      <c r="B12" s="9">
        <v>9742.2</v>
      </c>
      <c r="C12" s="81">
        <f t="shared" si="0"/>
        <v>363.38406000000003</v>
      </c>
      <c r="D12" s="9">
        <v>129.142</v>
      </c>
      <c r="E12" s="3">
        <v>1049.242</v>
      </c>
      <c r="F12" s="220">
        <v>0.355387079994648</v>
      </c>
      <c r="G12" s="175">
        <v>223.57</v>
      </c>
      <c r="H12" s="71">
        <v>1130.795</v>
      </c>
      <c r="I12" s="199">
        <f t="shared" si="1"/>
        <v>0.6152443780830672</v>
      </c>
      <c r="J12" s="175">
        <v>295.341</v>
      </c>
      <c r="K12" s="71">
        <v>996.52</v>
      </c>
      <c r="L12" s="179">
        <f t="shared" si="2"/>
        <v>0.8127516655518682</v>
      </c>
      <c r="M12" s="213">
        <v>241.056</v>
      </c>
      <c r="N12" s="215">
        <v>1251.84</v>
      </c>
      <c r="O12" s="177">
        <f t="shared" si="3"/>
        <v>0.6633642653450457</v>
      </c>
      <c r="P12" s="213">
        <v>272.787</v>
      </c>
      <c r="Q12" s="215">
        <v>1335.57</v>
      </c>
      <c r="R12" s="217">
        <f t="shared" si="4"/>
        <v>0.7506851015974667</v>
      </c>
      <c r="S12" s="213">
        <v>210.625</v>
      </c>
      <c r="T12" s="215">
        <v>1006.085</v>
      </c>
      <c r="U12" s="177">
        <f t="shared" si="5"/>
        <v>0.5796209112749744</v>
      </c>
      <c r="V12" s="213">
        <v>203.733</v>
      </c>
      <c r="W12" s="215">
        <v>1047.069</v>
      </c>
      <c r="X12" s="177">
        <f t="shared" si="6"/>
        <v>0.5606547518897774</v>
      </c>
      <c r="Y12" s="134">
        <f t="shared" si="7"/>
        <v>1576.254</v>
      </c>
      <c r="Z12" s="182">
        <f t="shared" si="8"/>
        <v>0.6196725933909782</v>
      </c>
      <c r="AA12" s="71">
        <f t="shared" si="9"/>
        <v>967.4344200000005</v>
      </c>
      <c r="AB12" s="109">
        <f t="shared" si="10"/>
        <v>1266661.8861060005</v>
      </c>
    </row>
    <row r="13" spans="1:28" ht="12.75">
      <c r="A13" s="103" t="s">
        <v>16</v>
      </c>
      <c r="B13" s="9">
        <v>3264.3</v>
      </c>
      <c r="C13" s="81">
        <f t="shared" si="0"/>
        <v>121.75839</v>
      </c>
      <c r="D13" s="9">
        <v>36.41</v>
      </c>
      <c r="E13" s="3">
        <v>680.28</v>
      </c>
      <c r="F13" s="220">
        <v>0.2990348344783468</v>
      </c>
      <c r="G13" s="175">
        <v>88.308</v>
      </c>
      <c r="H13" s="71">
        <v>654.527</v>
      </c>
      <c r="I13" s="199">
        <f t="shared" si="1"/>
        <v>0.7252724021728606</v>
      </c>
      <c r="J13" s="175">
        <v>121.585</v>
      </c>
      <c r="K13" s="71">
        <v>574.41</v>
      </c>
      <c r="L13" s="179">
        <f t="shared" si="2"/>
        <v>0.99857595028975</v>
      </c>
      <c r="M13" s="213">
        <v>88.567</v>
      </c>
      <c r="N13" s="215">
        <v>1056.11</v>
      </c>
      <c r="O13" s="177">
        <f t="shared" si="3"/>
        <v>0.7273995656480017</v>
      </c>
      <c r="P13" s="213">
        <v>106.054</v>
      </c>
      <c r="Q13" s="215">
        <v>640.18</v>
      </c>
      <c r="R13" s="217">
        <f t="shared" si="4"/>
        <v>0.8710200586587914</v>
      </c>
      <c r="S13" s="213">
        <v>86.802</v>
      </c>
      <c r="T13" s="215">
        <v>587.513</v>
      </c>
      <c r="U13" s="177">
        <f t="shared" si="5"/>
        <v>0.7129036446687576</v>
      </c>
      <c r="V13" s="213">
        <v>56.797</v>
      </c>
      <c r="W13" s="215">
        <v>591.6</v>
      </c>
      <c r="X13" s="177">
        <f t="shared" si="6"/>
        <v>0.4664729880216057</v>
      </c>
      <c r="Y13" s="134">
        <f t="shared" si="7"/>
        <v>584.523</v>
      </c>
      <c r="Z13" s="182">
        <f t="shared" si="8"/>
        <v>0.6858113491340161</v>
      </c>
      <c r="AA13" s="71">
        <f t="shared" si="9"/>
        <v>267.78573000000006</v>
      </c>
      <c r="AB13" s="109">
        <f>AA13*1309.3</f>
        <v>350611.8562890001</v>
      </c>
    </row>
    <row r="14" spans="1:28" ht="12.75">
      <c r="A14" s="103" t="s">
        <v>8</v>
      </c>
      <c r="B14" s="9">
        <v>3193.3</v>
      </c>
      <c r="C14" s="81">
        <f t="shared" si="0"/>
        <v>119.11009</v>
      </c>
      <c r="D14" s="9">
        <v>69.308</v>
      </c>
      <c r="E14" s="3">
        <v>242.822</v>
      </c>
      <c r="F14" s="220">
        <v>0.5818818540058194</v>
      </c>
      <c r="G14" s="175">
        <v>102.609</v>
      </c>
      <c r="H14" s="71">
        <v>296.848</v>
      </c>
      <c r="I14" s="199">
        <f t="shared" si="1"/>
        <v>0.8614635418376394</v>
      </c>
      <c r="J14" s="175">
        <v>129.962</v>
      </c>
      <c r="K14" s="71">
        <v>253.1</v>
      </c>
      <c r="L14" s="179">
        <f t="shared" si="2"/>
        <v>1.0911082344073453</v>
      </c>
      <c r="M14" s="213">
        <v>100.837</v>
      </c>
      <c r="N14" s="215">
        <v>323.76</v>
      </c>
      <c r="O14" s="177">
        <f t="shared" si="3"/>
        <v>0.8465865486290877</v>
      </c>
      <c r="P14" s="213">
        <v>130.089</v>
      </c>
      <c r="Q14" s="215">
        <v>272.68</v>
      </c>
      <c r="R14" s="217">
        <f t="shared" si="4"/>
        <v>1.0921744748912539</v>
      </c>
      <c r="S14" s="213">
        <v>92.575</v>
      </c>
      <c r="T14" s="215">
        <v>237.76</v>
      </c>
      <c r="U14" s="177">
        <f t="shared" si="5"/>
        <v>0.7772221480144965</v>
      </c>
      <c r="V14" s="213">
        <v>84.526</v>
      </c>
      <c r="W14" s="215">
        <v>267.16</v>
      </c>
      <c r="X14" s="177">
        <f t="shared" si="6"/>
        <v>0.7096460089989017</v>
      </c>
      <c r="Y14" s="134">
        <f t="shared" si="7"/>
        <v>709.9060000000001</v>
      </c>
      <c r="Z14" s="182">
        <f t="shared" si="8"/>
        <v>0.8514404015406491</v>
      </c>
      <c r="AA14" s="71">
        <f t="shared" si="9"/>
        <v>123.86462999999992</v>
      </c>
      <c r="AB14" s="109">
        <f t="shared" si="10"/>
        <v>162175.9600589999</v>
      </c>
    </row>
    <row r="15" spans="1:28" s="139" customFormat="1" ht="12.75">
      <c r="A15" s="103" t="s">
        <v>92</v>
      </c>
      <c r="B15" s="9">
        <v>3479.6</v>
      </c>
      <c r="C15" s="81">
        <f t="shared" si="0"/>
        <v>129.78907999999998</v>
      </c>
      <c r="D15" s="9">
        <v>64.534</v>
      </c>
      <c r="E15" s="3">
        <v>391.953</v>
      </c>
      <c r="F15" s="220">
        <v>0.49722210836227526</v>
      </c>
      <c r="G15" s="175">
        <v>103.963</v>
      </c>
      <c r="H15" s="71">
        <v>419.05</v>
      </c>
      <c r="I15" s="199">
        <f t="shared" si="1"/>
        <v>0.801015000645663</v>
      </c>
      <c r="J15" s="175">
        <v>134.672</v>
      </c>
      <c r="K15" s="71">
        <v>372.28</v>
      </c>
      <c r="L15" s="179">
        <f t="shared" si="2"/>
        <v>1.0376219632653225</v>
      </c>
      <c r="M15" s="213">
        <v>108.869</v>
      </c>
      <c r="N15" s="215">
        <v>522.05</v>
      </c>
      <c r="O15" s="177">
        <f t="shared" si="3"/>
        <v>0.8388147908899579</v>
      </c>
      <c r="P15" s="213">
        <v>123.648</v>
      </c>
      <c r="Q15" s="215">
        <v>479.12</v>
      </c>
      <c r="R15" s="217">
        <f t="shared" si="4"/>
        <v>0.9526841549381505</v>
      </c>
      <c r="S15" s="213">
        <v>88.342</v>
      </c>
      <c r="T15" s="215">
        <v>361.7</v>
      </c>
      <c r="U15" s="177">
        <f t="shared" si="5"/>
        <v>0.6806581878845278</v>
      </c>
      <c r="V15" s="213">
        <v>74.728</v>
      </c>
      <c r="W15" s="215">
        <v>392.72</v>
      </c>
      <c r="X15" s="177">
        <f t="shared" si="6"/>
        <v>0.5757649256778767</v>
      </c>
      <c r="Y15" s="134">
        <f t="shared" si="7"/>
        <v>698.756</v>
      </c>
      <c r="Z15" s="182">
        <f t="shared" si="8"/>
        <v>0.769111590237682</v>
      </c>
      <c r="AA15" s="71">
        <f t="shared" si="9"/>
        <v>209.7675599999999</v>
      </c>
      <c r="AB15" s="109">
        <f t="shared" si="10"/>
        <v>274648.66630799987</v>
      </c>
    </row>
    <row r="16" spans="1:28" ht="12.75">
      <c r="A16" s="103" t="s">
        <v>6</v>
      </c>
      <c r="B16" s="9">
        <v>3127.6</v>
      </c>
      <c r="C16" s="81">
        <f t="shared" si="0"/>
        <v>116.65948</v>
      </c>
      <c r="D16" s="9">
        <v>77.766</v>
      </c>
      <c r="E16" s="3">
        <v>338.015</v>
      </c>
      <c r="F16" s="220">
        <v>0.6666067772631937</v>
      </c>
      <c r="G16" s="175">
        <v>105.693</v>
      </c>
      <c r="H16" s="71">
        <v>362.1</v>
      </c>
      <c r="I16" s="199">
        <f t="shared" si="1"/>
        <v>0.9059958093418554</v>
      </c>
      <c r="J16" s="175">
        <v>133.894</v>
      </c>
      <c r="K16" s="71">
        <v>314.67</v>
      </c>
      <c r="L16" s="179">
        <f t="shared" si="2"/>
        <v>1.147733557530001</v>
      </c>
      <c r="M16" s="213">
        <v>110.569</v>
      </c>
      <c r="N16" s="215">
        <v>389.82</v>
      </c>
      <c r="O16" s="177">
        <f t="shared" si="3"/>
        <v>0.9477926697427419</v>
      </c>
      <c r="P16" s="213" t="s">
        <v>200</v>
      </c>
      <c r="Q16" s="215"/>
      <c r="R16" s="217"/>
      <c r="S16" s="213" t="s">
        <v>200</v>
      </c>
      <c r="T16" s="215"/>
      <c r="U16" s="177"/>
      <c r="V16" s="213">
        <v>40.011</v>
      </c>
      <c r="W16" s="215">
        <v>130.14</v>
      </c>
      <c r="X16" s="177">
        <f t="shared" si="6"/>
        <v>0.34297255568085855</v>
      </c>
      <c r="Y16" s="134">
        <f>D16+G16+J16+M16+V16</f>
        <v>467.93300000000005</v>
      </c>
      <c r="Z16" s="182">
        <f>AVERAGE(F16,I16,L16,O16,R16,U16,X16)</f>
        <v>0.8022202739117301</v>
      </c>
      <c r="AA16" s="71">
        <f t="shared" si="9"/>
        <v>348.68335999999994</v>
      </c>
      <c r="AB16" s="109">
        <f t="shared" si="10"/>
        <v>456531.1232479999</v>
      </c>
    </row>
    <row r="17" spans="1:28" ht="12.75">
      <c r="A17" s="103" t="s">
        <v>60</v>
      </c>
      <c r="B17" s="9">
        <v>6032.6</v>
      </c>
      <c r="C17" s="81">
        <f t="shared" si="0"/>
        <v>225.01598</v>
      </c>
      <c r="D17" s="9">
        <v>91.735</v>
      </c>
      <c r="E17" s="3">
        <v>390.853</v>
      </c>
      <c r="F17" s="220">
        <v>0.4076821566183877</v>
      </c>
      <c r="G17" s="175">
        <v>192.95</v>
      </c>
      <c r="H17" s="71">
        <v>558.19</v>
      </c>
      <c r="I17" s="199">
        <f t="shared" si="1"/>
        <v>0.8574946543796578</v>
      </c>
      <c r="J17" s="175">
        <v>235.278</v>
      </c>
      <c r="K17" s="71">
        <v>238.8</v>
      </c>
      <c r="L17" s="179">
        <f t="shared" si="2"/>
        <v>1.0456057387568651</v>
      </c>
      <c r="M17" s="213">
        <v>178.925</v>
      </c>
      <c r="N17" s="215">
        <v>676.339</v>
      </c>
      <c r="O17" s="177">
        <f t="shared" si="3"/>
        <v>0.7951657477837796</v>
      </c>
      <c r="P17" s="213">
        <v>202.837</v>
      </c>
      <c r="Q17" s="215">
        <v>546.856</v>
      </c>
      <c r="R17" s="217">
        <f t="shared" si="4"/>
        <v>0.901433755949244</v>
      </c>
      <c r="S17" s="213">
        <v>159.718</v>
      </c>
      <c r="T17" s="215">
        <v>509.391</v>
      </c>
      <c r="U17" s="177">
        <f t="shared" si="5"/>
        <v>0.7098073656813173</v>
      </c>
      <c r="V17" s="213">
        <v>176.37</v>
      </c>
      <c r="W17" s="215">
        <v>609.65</v>
      </c>
      <c r="X17" s="177">
        <f t="shared" si="6"/>
        <v>0.7838109986677391</v>
      </c>
      <c r="Y17" s="134">
        <f t="shared" si="7"/>
        <v>1237.813</v>
      </c>
      <c r="Z17" s="182">
        <f t="shared" si="8"/>
        <v>0.7858572025481416</v>
      </c>
      <c r="AA17" s="71">
        <f t="shared" si="9"/>
        <v>337.2988599999999</v>
      </c>
      <c r="AB17" s="109">
        <f t="shared" si="10"/>
        <v>441625.3973979998</v>
      </c>
    </row>
    <row r="18" spans="1:28" ht="12.75">
      <c r="A18" s="103" t="s">
        <v>59</v>
      </c>
      <c r="B18" s="9">
        <v>6067.2</v>
      </c>
      <c r="C18" s="81">
        <f t="shared" si="0"/>
        <v>226.30656</v>
      </c>
      <c r="D18" s="9">
        <v>78.056</v>
      </c>
      <c r="E18" s="3">
        <v>899.61</v>
      </c>
      <c r="F18" s="220">
        <v>0.3449126706711463</v>
      </c>
      <c r="G18" s="175">
        <v>128.331</v>
      </c>
      <c r="H18" s="71">
        <v>879.19</v>
      </c>
      <c r="I18" s="199">
        <f t="shared" si="1"/>
        <v>0.5670670792751213</v>
      </c>
      <c r="J18" s="175">
        <v>156.455</v>
      </c>
      <c r="K18" s="71">
        <v>656.69</v>
      </c>
      <c r="L18" s="179">
        <f t="shared" si="2"/>
        <v>0.6913409845476862</v>
      </c>
      <c r="M18" s="213">
        <v>137.819</v>
      </c>
      <c r="N18" s="215">
        <v>927</v>
      </c>
      <c r="O18" s="177">
        <f t="shared" si="3"/>
        <v>0.6089925099829188</v>
      </c>
      <c r="P18" s="213">
        <v>169.376</v>
      </c>
      <c r="Q18" s="215">
        <v>897.39</v>
      </c>
      <c r="R18" s="217">
        <f t="shared" si="4"/>
        <v>0.7484361036639857</v>
      </c>
      <c r="S18" s="213">
        <v>85.648</v>
      </c>
      <c r="T18" s="215">
        <v>570.3</v>
      </c>
      <c r="U18" s="177">
        <f t="shared" si="5"/>
        <v>0.3784600852931528</v>
      </c>
      <c r="V18" s="213">
        <v>135.089</v>
      </c>
      <c r="W18" s="215">
        <v>802.157</v>
      </c>
      <c r="X18" s="177">
        <f t="shared" si="6"/>
        <v>0.5969292273277452</v>
      </c>
      <c r="Y18" s="134">
        <f t="shared" si="7"/>
        <v>890.7739999999999</v>
      </c>
      <c r="Z18" s="182">
        <f t="shared" si="8"/>
        <v>0.5623055229659651</v>
      </c>
      <c r="AA18" s="71">
        <f t="shared" si="9"/>
        <v>693.37192</v>
      </c>
      <c r="AB18" s="109">
        <f t="shared" si="10"/>
        <v>907831.854856</v>
      </c>
    </row>
    <row r="19" spans="1:28" ht="13.5" thickBot="1">
      <c r="A19" s="104" t="s">
        <v>95</v>
      </c>
      <c r="B19" s="11">
        <v>4862.4</v>
      </c>
      <c r="C19" s="81">
        <f t="shared" si="0"/>
        <v>181.36751999999998</v>
      </c>
      <c r="D19" s="11">
        <v>125.211</v>
      </c>
      <c r="E19" s="12">
        <v>335.925</v>
      </c>
      <c r="F19" s="221">
        <v>0.6903716828680241</v>
      </c>
      <c r="G19" s="176">
        <v>169.088</v>
      </c>
      <c r="H19" s="110">
        <v>419.76</v>
      </c>
      <c r="I19" s="200">
        <f t="shared" si="1"/>
        <v>0.9322948232406774</v>
      </c>
      <c r="J19" s="176">
        <v>218.007</v>
      </c>
      <c r="K19" s="110">
        <v>353.88</v>
      </c>
      <c r="L19" s="180">
        <f t="shared" si="2"/>
        <v>1.2020178695722366</v>
      </c>
      <c r="M19" s="214">
        <v>162.512</v>
      </c>
      <c r="N19" s="216">
        <v>426.285</v>
      </c>
      <c r="O19" s="178">
        <f t="shared" si="3"/>
        <v>0.8960369530332665</v>
      </c>
      <c r="P19" s="204" t="s">
        <v>200</v>
      </c>
      <c r="Q19" s="205"/>
      <c r="R19" s="218"/>
      <c r="S19" s="204" t="s">
        <v>200</v>
      </c>
      <c r="T19" s="216"/>
      <c r="U19" s="178"/>
      <c r="V19" s="214">
        <v>55.544</v>
      </c>
      <c r="W19" s="216">
        <v>129.52</v>
      </c>
      <c r="X19" s="178">
        <f t="shared" si="6"/>
        <v>0.30625108619227964</v>
      </c>
      <c r="Y19" s="138">
        <f>D19+G19+J19+M19+V19</f>
        <v>730.362</v>
      </c>
      <c r="Z19" s="182">
        <f t="shared" si="8"/>
        <v>0.8053944829812968</v>
      </c>
      <c r="AA19" s="71">
        <f t="shared" si="9"/>
        <v>539.2106399999999</v>
      </c>
      <c r="AB19" s="109">
        <f>AA19*1309.3</f>
        <v>705988.4909519998</v>
      </c>
    </row>
    <row r="21" spans="5:24" ht="12.75"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3" ht="12.75">
      <c r="Y23" s="136"/>
    </row>
    <row r="24" ht="12.75">
      <c r="Y24" s="136"/>
    </row>
    <row r="25" ht="12.75">
      <c r="Y25" s="136"/>
    </row>
    <row r="26" spans="8:25" ht="12.75">
      <c r="H26" s="137"/>
      <c r="Y26" s="136"/>
    </row>
    <row r="27" spans="8:26" ht="12.75">
      <c r="H27" s="137"/>
      <c r="Y27" s="136"/>
      <c r="Z27" s="136"/>
    </row>
    <row r="28" spans="8:25" ht="12.75">
      <c r="H28" s="137"/>
      <c r="Y28" s="136"/>
    </row>
    <row r="29" spans="8:25" ht="12.75">
      <c r="H29" s="137"/>
      <c r="Y29" s="136"/>
    </row>
    <row r="30" spans="8:25" ht="12.75">
      <c r="H30" s="137"/>
      <c r="Y30" s="136"/>
    </row>
    <row r="31" spans="8:25" ht="12.75">
      <c r="H31" s="137"/>
      <c r="Y31" s="136"/>
    </row>
    <row r="32" ht="12.75">
      <c r="H32" s="137"/>
    </row>
    <row r="33" ht="12.75">
      <c r="H33" s="137"/>
    </row>
    <row r="34" ht="12.75">
      <c r="H34" s="137"/>
    </row>
  </sheetData>
  <sheetProtection/>
  <mergeCells count="10">
    <mergeCell ref="V3:X3"/>
    <mergeCell ref="Z3:Z5"/>
    <mergeCell ref="AA3:AA5"/>
    <mergeCell ref="AB3:AB5"/>
    <mergeCell ref="D3:F3"/>
    <mergeCell ref="G3:I3"/>
    <mergeCell ref="J3:L3"/>
    <mergeCell ref="M3:O3"/>
    <mergeCell ref="P3:R3"/>
    <mergeCell ref="S3:U3"/>
  </mergeCells>
  <printOptions/>
  <pageMargins left="0.31496062992125984" right="0" top="0.984251968503937" bottom="0.984251968503937" header="0.5118110236220472" footer="0.5118110236220472"/>
  <pageSetup horizontalDpi="600" verticalDpi="600" orientation="landscape" paperSize="9" scale="8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J3" sqref="J3:N5"/>
    </sheetView>
  </sheetViews>
  <sheetFormatPr defaultColWidth="9.140625" defaultRowHeight="12.75"/>
  <cols>
    <col min="1" max="1" width="20.28125" style="0" customWidth="1"/>
    <col min="4" max="4" width="11.28125" style="0" customWidth="1"/>
    <col min="5" max="5" width="10.421875" style="0" customWidth="1"/>
    <col min="6" max="6" width="11.00390625" style="0" customWidth="1"/>
    <col min="7" max="7" width="16.140625" style="0" bestFit="1" customWidth="1"/>
    <col min="8" max="8" width="17.7109375" style="0" bestFit="1" customWidth="1"/>
    <col min="9" max="9" width="9.140625" style="0" customWidth="1"/>
    <col min="10" max="10" width="11.28125" style="0" customWidth="1"/>
    <col min="11" max="14" width="9.140625" style="0" customWidth="1"/>
  </cols>
  <sheetData>
    <row r="1" spans="1:9" ht="12.75">
      <c r="A1" s="263" t="s">
        <v>126</v>
      </c>
      <c r="B1" s="263"/>
      <c r="C1" s="263"/>
      <c r="D1" s="263"/>
      <c r="E1" s="263"/>
      <c r="F1" s="263"/>
      <c r="G1" s="263"/>
      <c r="H1" s="263"/>
      <c r="I1" s="263"/>
    </row>
    <row r="3" spans="1:14" s="140" customFormat="1" ht="34.5" customHeight="1">
      <c r="A3" s="259" t="s">
        <v>0</v>
      </c>
      <c r="B3" s="259" t="s">
        <v>127</v>
      </c>
      <c r="C3" s="259" t="s">
        <v>128</v>
      </c>
      <c r="D3" s="259" t="s">
        <v>129</v>
      </c>
      <c r="E3" s="259"/>
      <c r="F3" s="264" t="s">
        <v>130</v>
      </c>
      <c r="G3" s="265"/>
      <c r="H3" s="265"/>
      <c r="I3" s="266"/>
      <c r="J3" s="264" t="s">
        <v>123</v>
      </c>
      <c r="K3" s="265"/>
      <c r="L3" s="265"/>
      <c r="M3" s="265"/>
      <c r="N3" s="266"/>
    </row>
    <row r="4" spans="1:14" ht="39" customHeight="1">
      <c r="A4" s="259"/>
      <c r="B4" s="259"/>
      <c r="C4" s="259"/>
      <c r="D4" s="142" t="s">
        <v>131</v>
      </c>
      <c r="E4" s="142" t="s">
        <v>108</v>
      </c>
      <c r="F4" s="142" t="s">
        <v>132</v>
      </c>
      <c r="G4" s="142" t="s">
        <v>133</v>
      </c>
      <c r="H4" s="142" t="s">
        <v>134</v>
      </c>
      <c r="I4" s="164" t="s">
        <v>135</v>
      </c>
      <c r="J4" s="158" t="s">
        <v>124</v>
      </c>
      <c r="K4" s="142" t="s">
        <v>107</v>
      </c>
      <c r="L4" s="142" t="s">
        <v>109</v>
      </c>
      <c r="M4" s="142" t="s">
        <v>110</v>
      </c>
      <c r="N4" s="142" t="s">
        <v>111</v>
      </c>
    </row>
    <row r="5" spans="1:14" ht="18.75" customHeight="1">
      <c r="A5" s="142"/>
      <c r="B5" s="142" t="s">
        <v>119</v>
      </c>
      <c r="C5" s="142" t="s">
        <v>42</v>
      </c>
      <c r="D5" s="142" t="s">
        <v>136</v>
      </c>
      <c r="E5" s="142" t="s">
        <v>136</v>
      </c>
      <c r="F5" s="142" t="s">
        <v>136</v>
      </c>
      <c r="G5" s="142" t="s">
        <v>137</v>
      </c>
      <c r="H5" s="142" t="s">
        <v>137</v>
      </c>
      <c r="I5" s="146" t="s">
        <v>106</v>
      </c>
      <c r="J5" s="142"/>
      <c r="K5" s="142" t="s">
        <v>122</v>
      </c>
      <c r="L5" s="142" t="s">
        <v>120</v>
      </c>
      <c r="M5" s="142" t="s">
        <v>120</v>
      </c>
      <c r="N5" s="142" t="s">
        <v>121</v>
      </c>
    </row>
    <row r="6" spans="1:14" ht="14.25" customHeight="1">
      <c r="A6" s="142">
        <v>1</v>
      </c>
      <c r="B6" s="142">
        <v>2</v>
      </c>
      <c r="C6" s="142">
        <v>3</v>
      </c>
      <c r="D6" s="142">
        <v>4</v>
      </c>
      <c r="E6" s="142">
        <v>5</v>
      </c>
      <c r="F6" s="142">
        <v>6</v>
      </c>
      <c r="G6" s="142">
        <v>8</v>
      </c>
      <c r="H6" s="142">
        <v>7</v>
      </c>
      <c r="I6" s="142">
        <v>9</v>
      </c>
      <c r="J6" s="142"/>
      <c r="K6" s="142">
        <v>10</v>
      </c>
      <c r="L6" s="142">
        <v>11</v>
      </c>
      <c r="M6" s="142">
        <v>12</v>
      </c>
      <c r="N6" s="142">
        <v>13</v>
      </c>
    </row>
    <row r="7" spans="1:14" ht="12.75" customHeight="1">
      <c r="A7" s="143" t="s">
        <v>25</v>
      </c>
      <c r="B7" s="143">
        <v>3231.7</v>
      </c>
      <c r="C7" s="159">
        <v>737.3007500000001</v>
      </c>
      <c r="D7" s="143">
        <v>0.2611</v>
      </c>
      <c r="E7" s="163">
        <v>0.22814640901073743</v>
      </c>
      <c r="F7" s="166">
        <v>0.032953590989262566</v>
      </c>
      <c r="G7" s="167">
        <v>0.04314613668224147</v>
      </c>
      <c r="H7" s="144">
        <v>139.4353699159998</v>
      </c>
      <c r="I7" s="145">
        <v>0.12621061275090986</v>
      </c>
      <c r="J7" s="147">
        <v>71.629997253418</v>
      </c>
      <c r="K7" s="150">
        <v>26.5799980163575</v>
      </c>
      <c r="L7" s="149">
        <v>6.90625</v>
      </c>
      <c r="M7" s="150">
        <v>0.1171875</v>
      </c>
      <c r="N7" s="150"/>
    </row>
    <row r="8" spans="1:14" ht="12.75" customHeight="1">
      <c r="A8" s="143" t="s">
        <v>3</v>
      </c>
      <c r="B8" s="143">
        <v>6529.7</v>
      </c>
      <c r="C8" s="159">
        <v>1517.865</v>
      </c>
      <c r="D8" s="143">
        <v>0.2611</v>
      </c>
      <c r="E8" s="163">
        <v>0.2324555492595372</v>
      </c>
      <c r="F8" s="166">
        <v>0.02864445074046279</v>
      </c>
      <c r="G8" s="167">
        <v>0.03750417935448793</v>
      </c>
      <c r="H8" s="144">
        <v>244.89103993099982</v>
      </c>
      <c r="I8" s="145">
        <v>0.10970682014731058</v>
      </c>
      <c r="J8" s="147">
        <v>73.7699966430664</v>
      </c>
      <c r="K8" s="150">
        <v>16.63999938964841</v>
      </c>
      <c r="L8" s="148">
        <v>22.09375</v>
      </c>
      <c r="M8" s="150">
        <v>-0.21875</v>
      </c>
      <c r="N8" s="150"/>
    </row>
    <row r="9" spans="1:14" ht="12.75">
      <c r="A9" s="143" t="s">
        <v>93</v>
      </c>
      <c r="B9" s="143">
        <v>4858.9</v>
      </c>
      <c r="C9" s="159">
        <v>939.2757499999999</v>
      </c>
      <c r="D9" s="143">
        <v>0.2611</v>
      </c>
      <c r="E9" s="163">
        <v>0.19331036860194695</v>
      </c>
      <c r="F9" s="166">
        <v>0.06778963139805305</v>
      </c>
      <c r="G9" s="167">
        <v>0.08875696438947085</v>
      </c>
      <c r="H9" s="144">
        <v>431.2612142719999</v>
      </c>
      <c r="I9" s="145">
        <v>0.2596309130526735</v>
      </c>
      <c r="J9" s="147">
        <v>73.1800003051758</v>
      </c>
      <c r="K9" s="150">
        <v>24.470001220703097</v>
      </c>
      <c r="L9" s="148">
        <v>11.71875</v>
      </c>
      <c r="M9" s="150">
        <v>0.25</v>
      </c>
      <c r="N9" s="150"/>
    </row>
    <row r="10" spans="1:14" ht="12.75">
      <c r="A10" s="143" t="s">
        <v>94</v>
      </c>
      <c r="B10" s="143">
        <v>3223.2</v>
      </c>
      <c r="C10" s="159">
        <v>819.41475</v>
      </c>
      <c r="D10" s="143">
        <v>0.2611</v>
      </c>
      <c r="E10" s="163">
        <v>0.2542239854802681</v>
      </c>
      <c r="F10" s="166">
        <v>0.00687601451973191</v>
      </c>
      <c r="G10" s="167">
        <v>0.009002765810684989</v>
      </c>
      <c r="H10" s="144">
        <v>29.01771476099986</v>
      </c>
      <c r="I10" s="145">
        <v>0.02633479325826086</v>
      </c>
      <c r="J10" s="147">
        <v>73.6699981689453</v>
      </c>
      <c r="K10" s="150">
        <v>22.8800010681152</v>
      </c>
      <c r="L10" s="148">
        <v>8.1171875</v>
      </c>
      <c r="M10" s="150">
        <v>0.171875</v>
      </c>
      <c r="N10" s="150"/>
    </row>
    <row r="11" spans="1:14" ht="12.75" customHeight="1">
      <c r="A11" s="143" t="s">
        <v>10</v>
      </c>
      <c r="B11" s="143">
        <v>4863.9</v>
      </c>
      <c r="C11" s="159">
        <v>1031.24175</v>
      </c>
      <c r="D11" s="143">
        <v>0.2611</v>
      </c>
      <c r="E11" s="163">
        <v>0.21201952137173874</v>
      </c>
      <c r="F11" s="166">
        <v>0.04908047862826126</v>
      </c>
      <c r="G11" s="167">
        <v>0.06426107066798246</v>
      </c>
      <c r="H11" s="144">
        <v>312.5594216219999</v>
      </c>
      <c r="I11" s="145">
        <v>0.18797578946097762</v>
      </c>
      <c r="J11" s="147">
        <v>73.7799987792969</v>
      </c>
      <c r="K11" s="150">
        <v>18.0200004577637</v>
      </c>
      <c r="L11" s="148">
        <v>14.390625</v>
      </c>
      <c r="M11" s="150">
        <v>0.140625</v>
      </c>
      <c r="N11" s="150"/>
    </row>
    <row r="12" spans="1:14" ht="12.75" customHeight="1">
      <c r="A12" s="143" t="s">
        <v>112</v>
      </c>
      <c r="B12" s="143">
        <v>9742.2</v>
      </c>
      <c r="C12" s="159">
        <v>1645.6722499999998</v>
      </c>
      <c r="D12" s="143">
        <v>0.2611</v>
      </c>
      <c r="E12" s="163">
        <v>0.16892203506394857</v>
      </c>
      <c r="F12" s="166">
        <v>0.09217796493605143</v>
      </c>
      <c r="G12" s="167">
        <v>0.12068860949077213</v>
      </c>
      <c r="H12" s="144">
        <v>1175.7725713810003</v>
      </c>
      <c r="I12" s="145">
        <v>0.3530370162238661</v>
      </c>
      <c r="J12" s="151"/>
      <c r="K12" s="150"/>
      <c r="L12" s="150"/>
      <c r="M12" s="150"/>
      <c r="N12" s="150"/>
    </row>
    <row r="13" spans="1:14" ht="12.75" customHeight="1">
      <c r="A13" s="143" t="s">
        <v>113</v>
      </c>
      <c r="B13" s="160">
        <v>3247.4</v>
      </c>
      <c r="C13" s="159">
        <v>637</v>
      </c>
      <c r="D13" s="143">
        <v>0.2611</v>
      </c>
      <c r="E13" s="163">
        <v>0.19615692554043235</v>
      </c>
      <c r="F13" s="166">
        <v>0.06494307445956765</v>
      </c>
      <c r="G13" s="167">
        <v>0.08502996738991192</v>
      </c>
      <c r="H13" s="144">
        <v>276.12631610200003</v>
      </c>
      <c r="I13" s="145">
        <v>0.24872874170650192</v>
      </c>
      <c r="J13" s="147">
        <v>72.6399993896484</v>
      </c>
      <c r="K13" s="150">
        <v>17.11000061035149</v>
      </c>
      <c r="L13" s="148">
        <v>9.8828125</v>
      </c>
      <c r="M13" s="150">
        <v>0.1484375</v>
      </c>
      <c r="N13" s="150"/>
    </row>
    <row r="14" spans="1:14" ht="12.75" customHeight="1">
      <c r="A14" s="143" t="s">
        <v>114</v>
      </c>
      <c r="B14" s="160">
        <v>6494.8</v>
      </c>
      <c r="C14" s="159">
        <v>1012</v>
      </c>
      <c r="D14" s="143">
        <v>0.2611</v>
      </c>
      <c r="E14" s="163">
        <v>0.15581696126131675</v>
      </c>
      <c r="F14" s="166">
        <v>0.10528303873868325</v>
      </c>
      <c r="G14" s="167">
        <v>0.13784708262055798</v>
      </c>
      <c r="H14" s="144">
        <v>895.289232204</v>
      </c>
      <c r="I14" s="145">
        <v>0.4032287963948037</v>
      </c>
      <c r="J14" s="147">
        <v>74.0199966430664</v>
      </c>
      <c r="K14" s="150">
        <v>19.13999938964841</v>
      </c>
      <c r="L14" s="148">
        <v>14.8125</v>
      </c>
      <c r="M14" s="150">
        <v>0.671875</v>
      </c>
      <c r="N14" s="150"/>
    </row>
    <row r="15" spans="1:14" ht="12.75" customHeight="1">
      <c r="A15" s="143" t="s">
        <v>16</v>
      </c>
      <c r="B15" s="143">
        <v>3264.3</v>
      </c>
      <c r="C15" s="159">
        <v>434.5575</v>
      </c>
      <c r="D15" s="143">
        <v>0.2611</v>
      </c>
      <c r="E15" s="163">
        <v>0.13312425328554361</v>
      </c>
      <c r="F15" s="166">
        <v>0.12797574671445638</v>
      </c>
      <c r="G15" s="167">
        <v>0.16755864517323776</v>
      </c>
      <c r="H15" s="144">
        <v>546.961685439</v>
      </c>
      <c r="I15" s="145">
        <v>0.49014073808677283</v>
      </c>
      <c r="J15" s="147">
        <v>74.1199951171875</v>
      </c>
      <c r="K15" s="150">
        <v>16.6199951171875</v>
      </c>
      <c r="L15" s="148">
        <v>12.1015625</v>
      </c>
      <c r="M15" s="150">
        <v>0.421875</v>
      </c>
      <c r="N15" s="150"/>
    </row>
    <row r="16" spans="1:14" ht="12.75" customHeight="1">
      <c r="A16" s="143" t="s">
        <v>8</v>
      </c>
      <c r="B16" s="143">
        <v>3193.3</v>
      </c>
      <c r="C16" s="159">
        <v>753.6967500000001</v>
      </c>
      <c r="D16" s="143">
        <v>0.2611</v>
      </c>
      <c r="E16" s="163">
        <v>0.23602441048445183</v>
      </c>
      <c r="F16" s="166">
        <v>0.02507558951554817</v>
      </c>
      <c r="G16" s="167">
        <v>0.03283146935270722</v>
      </c>
      <c r="H16" s="144">
        <v>104.84073108399996</v>
      </c>
      <c r="I16" s="145">
        <v>0.09603825934717797</v>
      </c>
      <c r="J16" s="147">
        <v>74</v>
      </c>
      <c r="K16" s="150">
        <v>14.530002593994098</v>
      </c>
      <c r="L16" s="148">
        <v>13.265625</v>
      </c>
      <c r="M16" s="150">
        <v>0.0625</v>
      </c>
      <c r="N16" s="150"/>
    </row>
    <row r="17" spans="1:14" ht="12.75" customHeight="1">
      <c r="A17" s="143" t="s">
        <v>92</v>
      </c>
      <c r="B17" s="143">
        <v>3479.6</v>
      </c>
      <c r="C17" s="159">
        <v>613.8837500000001</v>
      </c>
      <c r="D17" s="143">
        <v>0.2611</v>
      </c>
      <c r="E17" s="163">
        <v>0.17642365501781818</v>
      </c>
      <c r="F17" s="166">
        <v>0.08467634498218182</v>
      </c>
      <c r="G17" s="167">
        <v>0.11086673848517066</v>
      </c>
      <c r="H17" s="144">
        <v>385.77190323299976</v>
      </c>
      <c r="I17" s="145">
        <v>0.32430618530134747</v>
      </c>
      <c r="J17" s="147">
        <v>74.5499954223633</v>
      </c>
      <c r="K17" s="150">
        <v>21.6699981689453</v>
      </c>
      <c r="L17" s="152">
        <v>8.359375</v>
      </c>
      <c r="M17" s="153">
        <v>0.171875</v>
      </c>
      <c r="N17" s="153"/>
    </row>
    <row r="18" spans="1:14" ht="12.75" customHeight="1">
      <c r="A18" s="143" t="s">
        <v>6</v>
      </c>
      <c r="B18" s="143">
        <v>3127.6</v>
      </c>
      <c r="C18" s="159">
        <v>795.4300000000001</v>
      </c>
      <c r="D18" s="143">
        <v>0.2611</v>
      </c>
      <c r="E18" s="163">
        <v>0.25432600076736156</v>
      </c>
      <c r="F18" s="166">
        <v>0.006773999232638439</v>
      </c>
      <c r="G18" s="167">
        <v>0.008869197195293508</v>
      </c>
      <c r="H18" s="144">
        <v>27.739301147999978</v>
      </c>
      <c r="I18" s="145">
        <v>0.025944079787967977</v>
      </c>
      <c r="J18" s="147">
        <v>73.7099990844727</v>
      </c>
      <c r="K18" s="150">
        <v>18.8800010681153</v>
      </c>
      <c r="L18" s="156">
        <v>10.71875</v>
      </c>
      <c r="M18" s="150">
        <v>0.1875</v>
      </c>
      <c r="N18" s="150"/>
    </row>
    <row r="19" spans="1:14" ht="12.75" customHeight="1">
      <c r="A19" s="143" t="s">
        <v>60</v>
      </c>
      <c r="B19" s="143">
        <v>6032.6</v>
      </c>
      <c r="C19" s="159">
        <v>1317.5673749999999</v>
      </c>
      <c r="D19" s="143">
        <v>0.2611</v>
      </c>
      <c r="E19" s="163">
        <v>0.21840787968703373</v>
      </c>
      <c r="F19" s="166">
        <v>0.042692120312966264</v>
      </c>
      <c r="G19" s="167">
        <v>0.05589679312576673</v>
      </c>
      <c r="H19" s="144">
        <v>337.2029942105004</v>
      </c>
      <c r="I19" s="145">
        <v>0.1635086951856234</v>
      </c>
      <c r="J19" s="147">
        <v>72.9599990844727</v>
      </c>
      <c r="K19" s="150">
        <v>18.4599990844727</v>
      </c>
      <c r="L19" s="156">
        <v>18.8125</v>
      </c>
      <c r="M19" s="150">
        <v>0.25</v>
      </c>
      <c r="N19" s="150"/>
    </row>
    <row r="20" spans="1:14" ht="12.75" customHeight="1">
      <c r="A20" s="143" t="s">
        <v>59</v>
      </c>
      <c r="B20" s="143">
        <v>6067.2</v>
      </c>
      <c r="C20" s="159">
        <v>1037.38875</v>
      </c>
      <c r="D20" s="143">
        <v>0.2611</v>
      </c>
      <c r="E20" s="163">
        <v>0.17098311412183545</v>
      </c>
      <c r="F20" s="166">
        <v>0.09011688587816455</v>
      </c>
      <c r="G20" s="167">
        <v>0.11799003868028084</v>
      </c>
      <c r="H20" s="144">
        <v>715.8691626809999</v>
      </c>
      <c r="I20" s="145">
        <v>0.34514318605195154</v>
      </c>
      <c r="J20" s="147">
        <v>75.2399978637695</v>
      </c>
      <c r="K20" s="150">
        <v>10.639999389648409</v>
      </c>
      <c r="L20" s="156">
        <v>28.0965518951416</v>
      </c>
      <c r="M20" s="150">
        <v>0.7053146362304972</v>
      </c>
      <c r="N20" s="150"/>
    </row>
    <row r="21" spans="1:14" ht="12.75" customHeight="1">
      <c r="A21" s="143" t="s">
        <v>115</v>
      </c>
      <c r="B21" s="143">
        <v>3758.9</v>
      </c>
      <c r="C21" s="159">
        <v>940.60775</v>
      </c>
      <c r="D21" s="143">
        <v>0.2611</v>
      </c>
      <c r="E21" s="163">
        <v>0.25023484264013407</v>
      </c>
      <c r="F21" s="166">
        <v>0.010865157359865929</v>
      </c>
      <c r="G21" s="167">
        <v>0.01422575053127246</v>
      </c>
      <c r="H21" s="144">
        <v>53.47317367200006</v>
      </c>
      <c r="I21" s="145">
        <v>0.04161301171913416</v>
      </c>
      <c r="J21" s="147">
        <v>74.3199996948242</v>
      </c>
      <c r="K21" s="150">
        <v>13.200000762939403</v>
      </c>
      <c r="L21" s="156">
        <v>21.390625</v>
      </c>
      <c r="M21" s="150">
        <v>0.25</v>
      </c>
      <c r="N21" s="156">
        <v>1.52957439422607</v>
      </c>
    </row>
    <row r="22" spans="1:14" ht="12.75" customHeight="1">
      <c r="A22" s="143" t="s">
        <v>116</v>
      </c>
      <c r="B22" s="143">
        <v>4862.4</v>
      </c>
      <c r="C22" s="159">
        <v>746.098</v>
      </c>
      <c r="D22" s="143">
        <v>0.2611</v>
      </c>
      <c r="E22" s="163">
        <v>0.15344233300427773</v>
      </c>
      <c r="F22" s="166">
        <v>0.10765766699572227</v>
      </c>
      <c r="G22" s="167">
        <v>0.14095618339749916</v>
      </c>
      <c r="H22" s="144">
        <v>0.14095618339749916</v>
      </c>
      <c r="I22" s="145">
        <v>0.41232350438805926</v>
      </c>
      <c r="J22" s="151"/>
      <c r="K22" s="150"/>
      <c r="L22" s="150"/>
      <c r="M22" s="150"/>
      <c r="N22" s="150"/>
    </row>
    <row r="23" spans="1:14" ht="12.75">
      <c r="A23" s="143" t="s">
        <v>117</v>
      </c>
      <c r="B23" s="143"/>
      <c r="C23" s="159">
        <v>307.37149999999997</v>
      </c>
      <c r="D23" s="143">
        <v>0.2611</v>
      </c>
      <c r="E23" s="163"/>
      <c r="F23" s="163"/>
      <c r="G23" s="144">
        <v>0</v>
      </c>
      <c r="H23" s="144">
        <v>0</v>
      </c>
      <c r="I23" s="145"/>
      <c r="J23" s="147">
        <v>74.4199981689453</v>
      </c>
      <c r="K23" s="150">
        <v>6.409996032714801</v>
      </c>
      <c r="L23" s="157">
        <v>18.9375</v>
      </c>
      <c r="M23" s="150">
        <v>0.234375</v>
      </c>
      <c r="N23" s="150"/>
    </row>
    <row r="24" spans="1:14" ht="12.75">
      <c r="A24" s="143" t="s">
        <v>118</v>
      </c>
      <c r="B24" s="143"/>
      <c r="C24" s="159">
        <v>509.3</v>
      </c>
      <c r="D24" s="143">
        <v>0.2611</v>
      </c>
      <c r="E24" s="163"/>
      <c r="F24" s="163"/>
      <c r="G24" s="144">
        <v>0</v>
      </c>
      <c r="H24" s="144">
        <v>0</v>
      </c>
      <c r="I24" s="145"/>
      <c r="J24" s="147">
        <v>74.0699996948242</v>
      </c>
      <c r="K24" s="150">
        <v>24.889999389648402</v>
      </c>
      <c r="L24" s="154">
        <v>7.3125</v>
      </c>
      <c r="M24" s="155">
        <v>0.390625</v>
      </c>
      <c r="N24" s="155"/>
    </row>
    <row r="26" spans="1:14" ht="12.75">
      <c r="A26" s="165" t="s">
        <v>125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</row>
    <row r="27" spans="1:14" ht="12.75">
      <c r="A27" s="162" t="s">
        <v>138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</row>
    <row r="41" ht="12.75">
      <c r="F41" s="161"/>
    </row>
  </sheetData>
  <sheetProtection/>
  <mergeCells count="7">
    <mergeCell ref="A1:I1"/>
    <mergeCell ref="J3:N3"/>
    <mergeCell ref="F3:I3"/>
    <mergeCell ref="D3:E3"/>
    <mergeCell ref="A3:A4"/>
    <mergeCell ref="B3:B4"/>
    <mergeCell ref="C3:C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3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9" sqref="A9:IV9"/>
    </sheetView>
  </sheetViews>
  <sheetFormatPr defaultColWidth="9.140625" defaultRowHeight="12.75"/>
  <cols>
    <col min="1" max="1" width="13.57421875" style="0" customWidth="1"/>
    <col min="2" max="2" width="10.57421875" style="0" customWidth="1"/>
    <col min="3" max="3" width="9.28125" style="0" customWidth="1"/>
    <col min="4" max="4" width="6.7109375" style="0" customWidth="1"/>
    <col min="5" max="5" width="6.8515625" style="0" customWidth="1"/>
    <col min="6" max="6" width="6.421875" style="0" customWidth="1"/>
    <col min="7" max="7" width="9.421875" style="0" customWidth="1"/>
    <col min="8" max="13" width="8.28125" style="0" customWidth="1"/>
    <col min="15" max="15" width="7.7109375" style="0" customWidth="1"/>
    <col min="16" max="16" width="8.140625" style="0" customWidth="1"/>
    <col min="17" max="17" width="7.8515625" style="0" customWidth="1"/>
    <col min="18" max="19" width="8.140625" style="0" customWidth="1"/>
    <col min="21" max="21" width="9.140625" style="0" customWidth="1"/>
    <col min="47" max="47" width="11.57421875" style="0" customWidth="1"/>
    <col min="48" max="48" width="12.28125" style="0" customWidth="1"/>
    <col min="49" max="49" width="12.140625" style="0" customWidth="1"/>
  </cols>
  <sheetData>
    <row r="2" spans="1:6" ht="16.5" thickBot="1">
      <c r="A2" s="2"/>
      <c r="B2" s="2"/>
      <c r="C2" s="94" t="s">
        <v>51</v>
      </c>
      <c r="D2" s="17"/>
      <c r="E2" s="17"/>
      <c r="F2" s="17"/>
    </row>
    <row r="3" spans="1:49" ht="24" customHeight="1">
      <c r="A3" s="111"/>
      <c r="B3" s="113" t="s">
        <v>88</v>
      </c>
      <c r="C3" s="114" t="s">
        <v>40</v>
      </c>
      <c r="D3" s="117" t="s">
        <v>54</v>
      </c>
      <c r="E3" s="118" t="s">
        <v>55</v>
      </c>
      <c r="F3" s="118" t="s">
        <v>56</v>
      </c>
      <c r="G3" s="119" t="s">
        <v>57</v>
      </c>
      <c r="H3" s="253" t="s">
        <v>58</v>
      </c>
      <c r="I3" s="254"/>
      <c r="J3" s="255"/>
      <c r="K3" s="253" t="s">
        <v>104</v>
      </c>
      <c r="L3" s="254"/>
      <c r="M3" s="255"/>
      <c r="N3" s="253" t="s">
        <v>90</v>
      </c>
      <c r="O3" s="254"/>
      <c r="P3" s="255"/>
      <c r="Q3" s="253" t="s">
        <v>91</v>
      </c>
      <c r="R3" s="254"/>
      <c r="S3" s="255"/>
      <c r="T3" s="253" t="s">
        <v>27</v>
      </c>
      <c r="U3" s="254"/>
      <c r="V3" s="255"/>
      <c r="W3" s="253" t="s">
        <v>28</v>
      </c>
      <c r="X3" s="254"/>
      <c r="Y3" s="255"/>
      <c r="Z3" s="253" t="s">
        <v>29</v>
      </c>
      <c r="AA3" s="254"/>
      <c r="AB3" s="255"/>
      <c r="AC3" s="253" t="s">
        <v>30</v>
      </c>
      <c r="AD3" s="254"/>
      <c r="AE3" s="255"/>
      <c r="AF3" s="253" t="s">
        <v>101</v>
      </c>
      <c r="AG3" s="254"/>
      <c r="AH3" s="255"/>
      <c r="AI3" s="253" t="s">
        <v>53</v>
      </c>
      <c r="AJ3" s="254"/>
      <c r="AK3" s="255"/>
      <c r="AL3" s="253" t="s">
        <v>54</v>
      </c>
      <c r="AM3" s="255"/>
      <c r="AN3" s="253" t="s">
        <v>55</v>
      </c>
      <c r="AO3" s="255"/>
      <c r="AP3" s="253" t="s">
        <v>56</v>
      </c>
      <c r="AQ3" s="255"/>
      <c r="AR3" s="253" t="s">
        <v>57</v>
      </c>
      <c r="AS3" s="255"/>
      <c r="AT3" s="132" t="s">
        <v>105</v>
      </c>
      <c r="AU3" s="256" t="s">
        <v>96</v>
      </c>
      <c r="AV3" s="258" t="s">
        <v>102</v>
      </c>
      <c r="AW3" s="260" t="s">
        <v>103</v>
      </c>
    </row>
    <row r="4" spans="1:49" ht="12.75">
      <c r="A4" s="112" t="s">
        <v>0</v>
      </c>
      <c r="B4" s="5" t="s">
        <v>89</v>
      </c>
      <c r="C4" s="115" t="s">
        <v>41</v>
      </c>
      <c r="D4" s="116" t="s">
        <v>22</v>
      </c>
      <c r="E4" s="106" t="s">
        <v>22</v>
      </c>
      <c r="F4" s="106" t="s">
        <v>22</v>
      </c>
      <c r="G4" s="120" t="s">
        <v>22</v>
      </c>
      <c r="H4" s="116" t="s">
        <v>22</v>
      </c>
      <c r="I4" s="106" t="s">
        <v>24</v>
      </c>
      <c r="J4" s="120" t="s">
        <v>44</v>
      </c>
      <c r="K4" s="116" t="s">
        <v>22</v>
      </c>
      <c r="L4" s="106" t="s">
        <v>24</v>
      </c>
      <c r="M4" s="120" t="s">
        <v>44</v>
      </c>
      <c r="N4" s="116" t="s">
        <v>22</v>
      </c>
      <c r="O4" s="106" t="s">
        <v>24</v>
      </c>
      <c r="P4" s="120" t="s">
        <v>44</v>
      </c>
      <c r="Q4" s="116" t="s">
        <v>22</v>
      </c>
      <c r="R4" s="106" t="s">
        <v>24</v>
      </c>
      <c r="S4" s="120" t="s">
        <v>44</v>
      </c>
      <c r="T4" s="116" t="s">
        <v>22</v>
      </c>
      <c r="U4" s="106" t="s">
        <v>24</v>
      </c>
      <c r="V4" s="120" t="s">
        <v>44</v>
      </c>
      <c r="W4" s="116" t="s">
        <v>22</v>
      </c>
      <c r="X4" s="106" t="s">
        <v>24</v>
      </c>
      <c r="Y4" s="120" t="s">
        <v>44</v>
      </c>
      <c r="Z4" s="116" t="s">
        <v>22</v>
      </c>
      <c r="AA4" s="106" t="s">
        <v>24</v>
      </c>
      <c r="AB4" s="120" t="s">
        <v>44</v>
      </c>
      <c r="AC4" s="116" t="s">
        <v>22</v>
      </c>
      <c r="AD4" s="106" t="s">
        <v>24</v>
      </c>
      <c r="AE4" s="120" t="s">
        <v>44</v>
      </c>
      <c r="AF4" s="116" t="s">
        <v>22</v>
      </c>
      <c r="AG4" s="106" t="s">
        <v>24</v>
      </c>
      <c r="AH4" s="120" t="s">
        <v>44</v>
      </c>
      <c r="AI4" s="116" t="s">
        <v>22</v>
      </c>
      <c r="AJ4" s="106" t="s">
        <v>24</v>
      </c>
      <c r="AK4" s="120" t="s">
        <v>44</v>
      </c>
      <c r="AL4" s="116" t="s">
        <v>22</v>
      </c>
      <c r="AM4" s="120" t="s">
        <v>24</v>
      </c>
      <c r="AN4" s="116" t="s">
        <v>22</v>
      </c>
      <c r="AO4" s="120" t="s">
        <v>24</v>
      </c>
      <c r="AP4" s="116" t="s">
        <v>22</v>
      </c>
      <c r="AQ4" s="120" t="s">
        <v>24</v>
      </c>
      <c r="AR4" s="116" t="s">
        <v>22</v>
      </c>
      <c r="AS4" s="120" t="s">
        <v>24</v>
      </c>
      <c r="AT4" s="106" t="s">
        <v>24</v>
      </c>
      <c r="AU4" s="257"/>
      <c r="AV4" s="259"/>
      <c r="AW4" s="261"/>
    </row>
    <row r="5" spans="1:49" ht="12.75">
      <c r="A5" s="112"/>
      <c r="B5" s="5"/>
      <c r="C5" s="115" t="s">
        <v>42</v>
      </c>
      <c r="D5" s="116" t="s">
        <v>43</v>
      </c>
      <c r="E5" s="106" t="s">
        <v>43</v>
      </c>
      <c r="F5" s="106" t="s">
        <v>43</v>
      </c>
      <c r="G5" s="120" t="s">
        <v>43</v>
      </c>
      <c r="H5" s="116" t="s">
        <v>43</v>
      </c>
      <c r="I5" s="106" t="s">
        <v>42</v>
      </c>
      <c r="J5" s="120" t="s">
        <v>52</v>
      </c>
      <c r="K5" s="116" t="s">
        <v>43</v>
      </c>
      <c r="L5" s="106" t="s">
        <v>42</v>
      </c>
      <c r="M5" s="120" t="s">
        <v>52</v>
      </c>
      <c r="N5" s="116" t="s">
        <v>43</v>
      </c>
      <c r="O5" s="106" t="s">
        <v>42</v>
      </c>
      <c r="P5" s="120" t="s">
        <v>52</v>
      </c>
      <c r="Q5" s="116" t="s">
        <v>43</v>
      </c>
      <c r="R5" s="106" t="s">
        <v>42</v>
      </c>
      <c r="S5" s="120" t="s">
        <v>52</v>
      </c>
      <c r="T5" s="116" t="s">
        <v>43</v>
      </c>
      <c r="U5" s="106" t="s">
        <v>42</v>
      </c>
      <c r="V5" s="120" t="s">
        <v>52</v>
      </c>
      <c r="W5" s="116" t="s">
        <v>43</v>
      </c>
      <c r="X5" s="106" t="s">
        <v>42</v>
      </c>
      <c r="Y5" s="120" t="s">
        <v>52</v>
      </c>
      <c r="Z5" s="116" t="s">
        <v>43</v>
      </c>
      <c r="AA5" s="106" t="s">
        <v>42</v>
      </c>
      <c r="AB5" s="120" t="s">
        <v>52</v>
      </c>
      <c r="AC5" s="116" t="s">
        <v>43</v>
      </c>
      <c r="AD5" s="106" t="s">
        <v>42</v>
      </c>
      <c r="AE5" s="120" t="s">
        <v>52</v>
      </c>
      <c r="AF5" s="116" t="s">
        <v>43</v>
      </c>
      <c r="AG5" s="106" t="s">
        <v>42</v>
      </c>
      <c r="AH5" s="120" t="s">
        <v>52</v>
      </c>
      <c r="AI5" s="116" t="s">
        <v>43</v>
      </c>
      <c r="AJ5" s="106" t="s">
        <v>42</v>
      </c>
      <c r="AK5" s="120" t="s">
        <v>52</v>
      </c>
      <c r="AL5" s="116" t="s">
        <v>43</v>
      </c>
      <c r="AM5" s="120" t="s">
        <v>42</v>
      </c>
      <c r="AN5" s="116" t="s">
        <v>43</v>
      </c>
      <c r="AO5" s="120" t="s">
        <v>42</v>
      </c>
      <c r="AP5" s="116" t="s">
        <v>43</v>
      </c>
      <c r="AQ5" s="120" t="s">
        <v>42</v>
      </c>
      <c r="AR5" s="116" t="s">
        <v>43</v>
      </c>
      <c r="AS5" s="120" t="s">
        <v>42</v>
      </c>
      <c r="AT5" s="106" t="s">
        <v>42</v>
      </c>
      <c r="AU5" s="257"/>
      <c r="AV5" s="259"/>
      <c r="AW5" s="261"/>
    </row>
    <row r="6" spans="1:49" ht="13.5" thickBot="1">
      <c r="A6" s="130" t="s">
        <v>139</v>
      </c>
      <c r="B6" s="30" t="s">
        <v>140</v>
      </c>
      <c r="C6" s="131" t="s">
        <v>141</v>
      </c>
      <c r="D6" s="30" t="s">
        <v>142</v>
      </c>
      <c r="E6" s="31" t="s">
        <v>143</v>
      </c>
      <c r="F6" s="108" t="s">
        <v>144</v>
      </c>
      <c r="G6" s="32" t="s">
        <v>145</v>
      </c>
      <c r="H6" s="30" t="s">
        <v>146</v>
      </c>
      <c r="I6" s="108" t="s">
        <v>147</v>
      </c>
      <c r="J6" s="32" t="s">
        <v>148</v>
      </c>
      <c r="K6" s="58" t="s">
        <v>149</v>
      </c>
      <c r="L6" s="58" t="s">
        <v>150</v>
      </c>
      <c r="M6" s="58" t="s">
        <v>151</v>
      </c>
      <c r="N6" s="30" t="s">
        <v>152</v>
      </c>
      <c r="O6" s="108" t="s">
        <v>153</v>
      </c>
      <c r="P6" s="32" t="s">
        <v>154</v>
      </c>
      <c r="Q6" s="30" t="s">
        <v>155</v>
      </c>
      <c r="R6" s="108" t="s">
        <v>156</v>
      </c>
      <c r="S6" s="32" t="s">
        <v>157</v>
      </c>
      <c r="T6" s="30" t="s">
        <v>158</v>
      </c>
      <c r="U6" s="108" t="s">
        <v>159</v>
      </c>
      <c r="V6" s="32" t="s">
        <v>160</v>
      </c>
      <c r="W6" s="30" t="s">
        <v>97</v>
      </c>
      <c r="X6" s="108" t="s">
        <v>161</v>
      </c>
      <c r="Y6" s="32" t="s">
        <v>162</v>
      </c>
      <c r="Z6" s="30" t="s">
        <v>163</v>
      </c>
      <c r="AA6" s="108" t="s">
        <v>164</v>
      </c>
      <c r="AB6" s="32" t="s">
        <v>165</v>
      </c>
      <c r="AC6" s="30" t="s">
        <v>166</v>
      </c>
      <c r="AD6" s="108" t="s">
        <v>167</v>
      </c>
      <c r="AE6" s="32" t="s">
        <v>168</v>
      </c>
      <c r="AF6" s="30" t="s">
        <v>169</v>
      </c>
      <c r="AG6" s="108" t="s">
        <v>170</v>
      </c>
      <c r="AH6" s="32" t="s">
        <v>171</v>
      </c>
      <c r="AI6" s="30" t="s">
        <v>172</v>
      </c>
      <c r="AJ6" s="108" t="s">
        <v>173</v>
      </c>
      <c r="AK6" s="32" t="s">
        <v>174</v>
      </c>
      <c r="AL6" s="30" t="s">
        <v>175</v>
      </c>
      <c r="AM6" s="131" t="s">
        <v>176</v>
      </c>
      <c r="AN6" s="30" t="s">
        <v>177</v>
      </c>
      <c r="AO6" s="131" t="s">
        <v>178</v>
      </c>
      <c r="AP6" s="30" t="s">
        <v>179</v>
      </c>
      <c r="AQ6" s="131" t="s">
        <v>180</v>
      </c>
      <c r="AR6" s="30" t="s">
        <v>181</v>
      </c>
      <c r="AS6" s="131" t="s">
        <v>182</v>
      </c>
      <c r="AT6" s="58" t="s">
        <v>183</v>
      </c>
      <c r="AU6" s="30" t="s">
        <v>184</v>
      </c>
      <c r="AV6" s="108" t="s">
        <v>185</v>
      </c>
      <c r="AW6" s="32" t="s">
        <v>186</v>
      </c>
    </row>
    <row r="7" spans="1:49" ht="12.75">
      <c r="A7" s="121" t="s">
        <v>25</v>
      </c>
      <c r="B7" s="122">
        <v>3231.7</v>
      </c>
      <c r="C7" s="123">
        <f aca="true" t="shared" si="0" ref="C7:C21">B7*0.0373</f>
        <v>120.54240999999999</v>
      </c>
      <c r="D7" s="122">
        <v>305.64</v>
      </c>
      <c r="E7" s="124">
        <v>113.58</v>
      </c>
      <c r="F7" s="124">
        <v>277.85</v>
      </c>
      <c r="G7" s="125">
        <v>329.34</v>
      </c>
      <c r="H7" s="122">
        <v>302.52</v>
      </c>
      <c r="I7" s="124">
        <v>31.847</v>
      </c>
      <c r="J7" s="123">
        <f aca="true" t="shared" si="1" ref="J7:J13">I7/$C7*100</f>
        <v>26.419747207642523</v>
      </c>
      <c r="K7" s="133">
        <v>184.63</v>
      </c>
      <c r="L7" s="133">
        <v>44.082750000000004</v>
      </c>
      <c r="M7" s="123">
        <f>L7/($C7/30*18)*100</f>
        <v>60.95054014599511</v>
      </c>
      <c r="N7" s="122">
        <v>305.56</v>
      </c>
      <c r="O7" s="124">
        <v>77.173</v>
      </c>
      <c r="P7" s="123">
        <f aca="true" t="shared" si="2" ref="P7:P13">O7/$C7*100</f>
        <v>64.02145103951382</v>
      </c>
      <c r="Q7" s="122">
        <v>252.813</v>
      </c>
      <c r="R7" s="124">
        <v>124.576</v>
      </c>
      <c r="S7" s="123">
        <f aca="true" t="shared" si="3" ref="S7:S13">R7/$C7*100</f>
        <v>103.3461998976128</v>
      </c>
      <c r="T7" s="126">
        <v>314.585</v>
      </c>
      <c r="U7" s="127">
        <v>123.8</v>
      </c>
      <c r="V7" s="123">
        <f aca="true" t="shared" si="4" ref="V7:V14">U7/$C7*100</f>
        <v>102.7024430654738</v>
      </c>
      <c r="W7" s="126">
        <v>280.433</v>
      </c>
      <c r="X7" s="127">
        <v>140.061</v>
      </c>
      <c r="Y7" s="123">
        <f aca="true" t="shared" si="5" ref="Y7:Y21">X7/$C7*100</f>
        <v>116.19230111626275</v>
      </c>
      <c r="Z7" s="126">
        <v>237.863</v>
      </c>
      <c r="AA7" s="127">
        <v>99.12</v>
      </c>
      <c r="AB7" s="123">
        <f aca="true" t="shared" si="6" ref="AB7:AB21">AA7/$C7*100</f>
        <v>82.22832113610473</v>
      </c>
      <c r="AC7" s="126">
        <v>268.613</v>
      </c>
      <c r="AD7" s="127">
        <v>95.931</v>
      </c>
      <c r="AE7" s="123">
        <f aca="true" t="shared" si="7" ref="AE7:AE21">AD7/$C7*100</f>
        <v>79.58277920609021</v>
      </c>
      <c r="AF7" s="126">
        <v>100.44</v>
      </c>
      <c r="AG7" s="107">
        <v>32.557</v>
      </c>
      <c r="AH7" s="123">
        <f>AG7/($C7/30*12)*100</f>
        <v>67.52187881426963</v>
      </c>
      <c r="AI7" s="126">
        <v>410.163</v>
      </c>
      <c r="AJ7" s="127">
        <v>22.848</v>
      </c>
      <c r="AK7" s="123">
        <f aca="true" t="shared" si="8" ref="AK7:AK21">AJ7/$C7*100</f>
        <v>18.954324872051256</v>
      </c>
      <c r="AL7" s="126">
        <v>543.58</v>
      </c>
      <c r="AM7" s="123">
        <v>22.506500000000003</v>
      </c>
      <c r="AN7" s="126">
        <v>332.848</v>
      </c>
      <c r="AO7" s="169">
        <v>14.632</v>
      </c>
      <c r="AP7" s="126">
        <v>237.27</v>
      </c>
      <c r="AQ7" s="169">
        <v>22.04</v>
      </c>
      <c r="AR7" s="126">
        <v>307.871</v>
      </c>
      <c r="AS7" s="169">
        <v>23.963</v>
      </c>
      <c r="AT7" s="133">
        <f aca="true" t="shared" si="9" ref="AT7:AT21">L7+O7+R7+U7+X7+AA7+AD7+AG7</f>
        <v>737.3007500000001</v>
      </c>
      <c r="AU7" s="128">
        <f>AVERAGE(M7,P7,S7,V7,Y7,AB7,AE7,AH7)</f>
        <v>84.56823930266535</v>
      </c>
      <c r="AV7" s="107">
        <f>C7*7+C7/30*12-I7-O7-R7-U7-X7-AA7-AD7-AG7</f>
        <v>166.94883399999986</v>
      </c>
      <c r="AW7" s="129">
        <f aca="true" t="shared" si="10" ref="AW7:AW20">AV7*1309.3</f>
        <v>218586.1083561998</v>
      </c>
    </row>
    <row r="8" spans="1:49" ht="12.75">
      <c r="A8" s="103" t="s">
        <v>3</v>
      </c>
      <c r="B8" s="9">
        <v>6529.7</v>
      </c>
      <c r="C8" s="81">
        <f t="shared" si="0"/>
        <v>243.55781</v>
      </c>
      <c r="D8" s="9">
        <v>474.1</v>
      </c>
      <c r="E8" s="3">
        <v>220.2</v>
      </c>
      <c r="F8" s="3">
        <v>311.84</v>
      </c>
      <c r="G8" s="10">
        <v>407.93</v>
      </c>
      <c r="H8" s="9">
        <v>379.37</v>
      </c>
      <c r="I8" s="3">
        <v>140.834</v>
      </c>
      <c r="J8" s="81">
        <f t="shared" si="1"/>
        <v>57.82364359410196</v>
      </c>
      <c r="K8" s="134">
        <v>205.2</v>
      </c>
      <c r="L8" s="134">
        <v>92.36</v>
      </c>
      <c r="M8" s="123">
        <f aca="true" t="shared" si="11" ref="M8:M20">L8/($C8/30*18)*100</f>
        <v>63.201969722643405</v>
      </c>
      <c r="N8" s="9">
        <v>380.13</v>
      </c>
      <c r="O8" s="3">
        <v>165.291</v>
      </c>
      <c r="P8" s="81">
        <f t="shared" si="2"/>
        <v>67.8652021054057</v>
      </c>
      <c r="Q8" s="9">
        <v>302.7</v>
      </c>
      <c r="R8" s="3">
        <v>257.667</v>
      </c>
      <c r="S8" s="81">
        <f t="shared" si="3"/>
        <v>105.7929532212496</v>
      </c>
      <c r="T8" s="96">
        <v>348</v>
      </c>
      <c r="U8" s="97">
        <v>244.459</v>
      </c>
      <c r="V8" s="81">
        <f t="shared" si="4"/>
        <v>100.37001071737343</v>
      </c>
      <c r="W8" s="96">
        <v>321.35</v>
      </c>
      <c r="X8" s="97">
        <v>276.879</v>
      </c>
      <c r="Y8" s="81">
        <f t="shared" si="5"/>
        <v>113.68101889239357</v>
      </c>
      <c r="Z8" s="96">
        <v>283.55</v>
      </c>
      <c r="AA8" s="97">
        <v>215.884</v>
      </c>
      <c r="AB8" s="81">
        <f t="shared" si="6"/>
        <v>88.63768318494898</v>
      </c>
      <c r="AC8" s="96">
        <v>320.72</v>
      </c>
      <c r="AD8" s="97">
        <v>196.26</v>
      </c>
      <c r="AE8" s="81">
        <f t="shared" si="7"/>
        <v>80.58045849566474</v>
      </c>
      <c r="AF8" s="96">
        <v>145</v>
      </c>
      <c r="AG8" s="71">
        <v>69.065</v>
      </c>
      <c r="AH8" s="81">
        <f aca="true" t="shared" si="12" ref="AH8:AH21">AG8/($C8/30*12)*100</f>
        <v>70.89179361565125</v>
      </c>
      <c r="AI8" s="96">
        <v>358.35</v>
      </c>
      <c r="AJ8" s="97">
        <v>78.921</v>
      </c>
      <c r="AK8" s="81">
        <f t="shared" si="8"/>
        <v>32.40339531711178</v>
      </c>
      <c r="AL8" s="96">
        <v>469.94</v>
      </c>
      <c r="AM8" s="81">
        <v>51.4955</v>
      </c>
      <c r="AN8" s="96">
        <v>356.388</v>
      </c>
      <c r="AO8" s="170">
        <v>26.512</v>
      </c>
      <c r="AP8" s="96">
        <v>347.379</v>
      </c>
      <c r="AQ8" s="170">
        <v>39.987</v>
      </c>
      <c r="AR8" s="96">
        <v>326.39</v>
      </c>
      <c r="AS8" s="170">
        <v>38.056</v>
      </c>
      <c r="AT8" s="134">
        <f t="shared" si="9"/>
        <v>1517.865</v>
      </c>
      <c r="AU8" s="20">
        <f aca="true" t="shared" si="13" ref="AU8:AU20">AVERAGE(M8,P8,S8,V8,Y8,AB8,AE8,AH8)</f>
        <v>86.37763624441635</v>
      </c>
      <c r="AV8" s="71">
        <f aca="true" t="shared" si="14" ref="AV8:AV20">C8*7+C8/30*12-I8-O8-R8-U8-X8-AA8-AD8-AG8</f>
        <v>235.9887939999998</v>
      </c>
      <c r="AW8" s="109">
        <f t="shared" si="10"/>
        <v>308980.12798419973</v>
      </c>
    </row>
    <row r="9" spans="1:49" ht="12.75">
      <c r="A9" s="103" t="s">
        <v>193</v>
      </c>
      <c r="B9" s="183"/>
      <c r="C9" s="184"/>
      <c r="D9" s="185"/>
      <c r="E9" s="186"/>
      <c r="F9" s="186"/>
      <c r="G9" s="187"/>
      <c r="H9" s="185"/>
      <c r="I9" s="186"/>
      <c r="J9" s="188"/>
      <c r="K9" s="189"/>
      <c r="L9" s="189"/>
      <c r="M9" s="189"/>
      <c r="N9" s="185"/>
      <c r="O9" s="186"/>
      <c r="P9" s="184"/>
      <c r="Q9" s="185"/>
      <c r="R9" s="186"/>
      <c r="S9" s="184"/>
      <c r="T9" s="190"/>
      <c r="U9" s="191"/>
      <c r="V9" s="184"/>
      <c r="W9" s="192"/>
      <c r="X9" s="193"/>
      <c r="Y9" s="184"/>
      <c r="Z9" s="192"/>
      <c r="AA9" s="193"/>
      <c r="AB9" s="184"/>
      <c r="AC9" s="192"/>
      <c r="AD9" s="193"/>
      <c r="AE9" s="184"/>
      <c r="AF9" s="192"/>
      <c r="AG9" s="191"/>
      <c r="AH9" s="184"/>
      <c r="AI9" s="192"/>
      <c r="AJ9" s="193"/>
      <c r="AK9" s="184" t="e">
        <f>AJ9/$C9*100</f>
        <v>#DIV/0!</v>
      </c>
      <c r="AL9" s="194"/>
      <c r="AM9" s="195"/>
      <c r="AN9" s="192"/>
      <c r="AO9" s="188"/>
      <c r="AP9" s="192"/>
      <c r="AQ9" s="188"/>
      <c r="AR9" s="192"/>
      <c r="AS9" s="188"/>
      <c r="AT9" s="189">
        <f>L9+O9+R9+U9+X9+AA9+AD9+AG9</f>
        <v>0</v>
      </c>
      <c r="AU9" s="190"/>
      <c r="AV9" s="191"/>
      <c r="AW9" s="196"/>
    </row>
    <row r="10" spans="1:49" ht="12.75">
      <c r="A10" s="103" t="s">
        <v>93</v>
      </c>
      <c r="B10" s="9">
        <v>4858.9</v>
      </c>
      <c r="C10" s="81">
        <f t="shared" si="0"/>
        <v>181.23696999999999</v>
      </c>
      <c r="D10" s="9">
        <v>505.94</v>
      </c>
      <c r="E10" s="3">
        <v>245.647</v>
      </c>
      <c r="F10" s="3">
        <v>463.063</v>
      </c>
      <c r="G10" s="10">
        <v>525.143</v>
      </c>
      <c r="H10" s="9">
        <v>494.373</v>
      </c>
      <c r="I10" s="3">
        <v>88.957</v>
      </c>
      <c r="J10" s="81">
        <f t="shared" si="1"/>
        <v>49.08325271604353</v>
      </c>
      <c r="K10" s="134">
        <v>303.58</v>
      </c>
      <c r="L10" s="134">
        <v>68.6515</v>
      </c>
      <c r="M10" s="123">
        <f t="shared" si="11"/>
        <v>63.13235465516042</v>
      </c>
      <c r="N10" s="9">
        <v>525.183</v>
      </c>
      <c r="O10" s="3">
        <v>111.421</v>
      </c>
      <c r="P10" s="81">
        <f t="shared" si="2"/>
        <v>61.478074810012565</v>
      </c>
      <c r="Q10" s="9">
        <v>451.633</v>
      </c>
      <c r="R10" s="3">
        <v>182.14</v>
      </c>
      <c r="S10" s="81">
        <f t="shared" si="3"/>
        <v>100.49825926796284</v>
      </c>
      <c r="T10" s="96">
        <v>372.46</v>
      </c>
      <c r="U10" s="97">
        <v>108.533</v>
      </c>
      <c r="V10" s="81">
        <f t="shared" si="4"/>
        <v>59.88458094394318</v>
      </c>
      <c r="W10" s="96">
        <v>329.62</v>
      </c>
      <c r="X10" s="97">
        <v>124.659</v>
      </c>
      <c r="Y10" s="81">
        <f t="shared" si="5"/>
        <v>68.7823240479026</v>
      </c>
      <c r="Z10" s="96">
        <v>452.113</v>
      </c>
      <c r="AA10" s="97">
        <v>148.159</v>
      </c>
      <c r="AB10" s="81">
        <f t="shared" si="6"/>
        <v>81.74877344285771</v>
      </c>
      <c r="AC10" s="96">
        <v>515.533</v>
      </c>
      <c r="AD10" s="97">
        <v>144.261</v>
      </c>
      <c r="AE10" s="81">
        <f t="shared" si="7"/>
        <v>79.5979981347073</v>
      </c>
      <c r="AF10" s="96">
        <v>200.25</v>
      </c>
      <c r="AG10" s="71">
        <v>51.45125</v>
      </c>
      <c r="AH10" s="81">
        <f t="shared" si="12"/>
        <v>70.97234355661543</v>
      </c>
      <c r="AI10" s="96">
        <v>187.173</v>
      </c>
      <c r="AJ10" s="97">
        <v>51.442</v>
      </c>
      <c r="AK10" s="81">
        <f t="shared" si="8"/>
        <v>28.38383360745879</v>
      </c>
      <c r="AL10" s="96"/>
      <c r="AM10" s="81"/>
      <c r="AN10" s="96"/>
      <c r="AO10" s="170"/>
      <c r="AP10" s="96"/>
      <c r="AQ10" s="170"/>
      <c r="AR10" s="96"/>
      <c r="AS10" s="170"/>
      <c r="AT10" s="134">
        <f t="shared" si="9"/>
        <v>939.2757499999999</v>
      </c>
      <c r="AU10" s="20">
        <f t="shared" si="13"/>
        <v>73.26183860739525</v>
      </c>
      <c r="AV10" s="71">
        <f t="shared" si="14"/>
        <v>381.572328</v>
      </c>
      <c r="AW10" s="109">
        <f t="shared" si="10"/>
        <v>499592.6490504</v>
      </c>
    </row>
    <row r="11" spans="1:49" ht="12.75">
      <c r="A11" s="103" t="s">
        <v>94</v>
      </c>
      <c r="B11" s="9">
        <v>3223.2</v>
      </c>
      <c r="C11" s="81">
        <f t="shared" si="0"/>
        <v>120.22536</v>
      </c>
      <c r="D11" s="9">
        <v>334.24</v>
      </c>
      <c r="E11" s="3">
        <v>162.913</v>
      </c>
      <c r="F11" s="3">
        <v>289.16</v>
      </c>
      <c r="G11" s="10">
        <v>309.62</v>
      </c>
      <c r="H11" s="9">
        <v>311.36</v>
      </c>
      <c r="I11" s="3">
        <v>51.065</v>
      </c>
      <c r="J11" s="81">
        <f t="shared" si="1"/>
        <v>42.47439974394753</v>
      </c>
      <c r="K11" s="134">
        <v>206.66</v>
      </c>
      <c r="L11" s="134">
        <v>44.130500000000005</v>
      </c>
      <c r="M11" s="123">
        <f t="shared" si="11"/>
        <v>61.17746982278393</v>
      </c>
      <c r="N11" s="9">
        <v>300.89</v>
      </c>
      <c r="O11" s="3">
        <v>74.957</v>
      </c>
      <c r="P11" s="81">
        <f t="shared" si="2"/>
        <v>62.34707885258152</v>
      </c>
      <c r="Q11" s="9">
        <v>323.7</v>
      </c>
      <c r="R11" s="3">
        <v>115.335</v>
      </c>
      <c r="S11" s="81">
        <f t="shared" si="3"/>
        <v>95.93233906723174</v>
      </c>
      <c r="T11" s="96">
        <v>575.743</v>
      </c>
      <c r="U11" s="97">
        <v>174.12</v>
      </c>
      <c r="V11" s="81">
        <f t="shared" si="4"/>
        <v>144.82801299160178</v>
      </c>
      <c r="W11" s="96">
        <v>523.613</v>
      </c>
      <c r="X11" s="97">
        <v>194.815</v>
      </c>
      <c r="Y11" s="81">
        <f t="shared" si="5"/>
        <v>162.0415193599753</v>
      </c>
      <c r="Z11" s="96">
        <v>307.02</v>
      </c>
      <c r="AA11" s="97">
        <v>91.877</v>
      </c>
      <c r="AB11" s="81">
        <f t="shared" si="6"/>
        <v>76.4206486884298</v>
      </c>
      <c r="AC11" s="96">
        <v>284.75</v>
      </c>
      <c r="AD11" s="97">
        <v>92.323</v>
      </c>
      <c r="AE11" s="81">
        <f t="shared" si="7"/>
        <v>76.79161867346457</v>
      </c>
      <c r="AF11" s="96">
        <v>138.17</v>
      </c>
      <c r="AG11" s="71">
        <v>31.85725</v>
      </c>
      <c r="AH11" s="81">
        <f t="shared" si="12"/>
        <v>66.24486298065565</v>
      </c>
      <c r="AI11" s="96">
        <v>266.79</v>
      </c>
      <c r="AJ11" s="97">
        <v>35.981</v>
      </c>
      <c r="AK11" s="81">
        <f t="shared" si="8"/>
        <v>29.92796195411684</v>
      </c>
      <c r="AL11" s="96">
        <v>240.67</v>
      </c>
      <c r="AM11" s="81">
        <v>22.669249999999998</v>
      </c>
      <c r="AN11" s="96">
        <v>129.431</v>
      </c>
      <c r="AO11" s="170">
        <v>13.443</v>
      </c>
      <c r="AP11" s="96">
        <v>273.462</v>
      </c>
      <c r="AQ11" s="170">
        <v>25.729</v>
      </c>
      <c r="AR11" s="96">
        <v>288.37</v>
      </c>
      <c r="AS11" s="170">
        <v>27.065</v>
      </c>
      <c r="AT11" s="134">
        <f t="shared" si="9"/>
        <v>819.41475</v>
      </c>
      <c r="AU11" s="20">
        <f t="shared" si="13"/>
        <v>93.22294380459053</v>
      </c>
      <c r="AV11" s="71">
        <f t="shared" si="14"/>
        <v>63.31841399999997</v>
      </c>
      <c r="AW11" s="109">
        <f t="shared" si="10"/>
        <v>82902.79945019995</v>
      </c>
    </row>
    <row r="12" spans="1:49" ht="12.75">
      <c r="A12" s="103" t="s">
        <v>10</v>
      </c>
      <c r="B12" s="9">
        <v>4863.9</v>
      </c>
      <c r="C12" s="81">
        <f t="shared" si="0"/>
        <v>181.42346999999998</v>
      </c>
      <c r="D12" s="9">
        <v>332.88</v>
      </c>
      <c r="E12" s="3">
        <v>159.28</v>
      </c>
      <c r="F12" s="3">
        <v>311.84</v>
      </c>
      <c r="G12" s="10">
        <v>371.72</v>
      </c>
      <c r="H12" s="9">
        <v>364.71</v>
      </c>
      <c r="I12" s="3">
        <v>82.359</v>
      </c>
      <c r="J12" s="81">
        <f t="shared" si="1"/>
        <v>45.396000859205266</v>
      </c>
      <c r="K12" s="134">
        <v>228.72</v>
      </c>
      <c r="L12" s="134">
        <v>60.54600000000001</v>
      </c>
      <c r="M12" s="123">
        <f t="shared" si="11"/>
        <v>55.62124900378106</v>
      </c>
      <c r="N12" s="9">
        <v>457.16</v>
      </c>
      <c r="O12" s="3">
        <v>108.993</v>
      </c>
      <c r="P12" s="81">
        <f t="shared" si="2"/>
        <v>60.076571129413416</v>
      </c>
      <c r="Q12" s="9">
        <v>411.68</v>
      </c>
      <c r="R12" s="3">
        <v>175.008</v>
      </c>
      <c r="S12" s="81">
        <f t="shared" si="3"/>
        <v>96.46381474238147</v>
      </c>
      <c r="T12" s="96">
        <v>430.27</v>
      </c>
      <c r="U12" s="97">
        <v>169.341</v>
      </c>
      <c r="V12" s="81">
        <f t="shared" si="4"/>
        <v>93.34018360469018</v>
      </c>
      <c r="W12" s="96">
        <v>415.29</v>
      </c>
      <c r="X12" s="97">
        <v>192.114</v>
      </c>
      <c r="Y12" s="81">
        <f t="shared" si="5"/>
        <v>105.89258379855706</v>
      </c>
      <c r="Z12" s="96">
        <v>350.81</v>
      </c>
      <c r="AA12" s="97">
        <v>143.521</v>
      </c>
      <c r="AB12" s="81">
        <f t="shared" si="6"/>
        <v>79.1082873676708</v>
      </c>
      <c r="AC12" s="96">
        <v>372.57</v>
      </c>
      <c r="AD12" s="97">
        <v>136.309</v>
      </c>
      <c r="AE12" s="81">
        <f t="shared" si="7"/>
        <v>75.13305748148242</v>
      </c>
      <c r="AF12" s="96">
        <v>139.47</v>
      </c>
      <c r="AG12" s="71">
        <v>45.409749999999995</v>
      </c>
      <c r="AH12" s="81">
        <f t="shared" si="12"/>
        <v>62.574249627129284</v>
      </c>
      <c r="AI12" s="96">
        <v>302.06</v>
      </c>
      <c r="AJ12" s="97">
        <v>50.135</v>
      </c>
      <c r="AK12" s="81">
        <f t="shared" si="8"/>
        <v>27.634241589580444</v>
      </c>
      <c r="AL12" s="96">
        <v>294.08</v>
      </c>
      <c r="AM12" s="81">
        <v>29.471999999999998</v>
      </c>
      <c r="AN12" s="96">
        <v>173.901</v>
      </c>
      <c r="AO12" s="170">
        <v>18.271</v>
      </c>
      <c r="AP12" s="96">
        <v>299.497</v>
      </c>
      <c r="AQ12" s="170">
        <v>31.441</v>
      </c>
      <c r="AR12" s="96">
        <v>308.926</v>
      </c>
      <c r="AS12" s="170">
        <v>33.446</v>
      </c>
      <c r="AT12" s="134">
        <f t="shared" si="9"/>
        <v>1031.24175</v>
      </c>
      <c r="AU12" s="20">
        <f t="shared" si="13"/>
        <v>78.5262495943882</v>
      </c>
      <c r="AV12" s="71">
        <f t="shared" si="14"/>
        <v>289.47892799999994</v>
      </c>
      <c r="AW12" s="109">
        <f t="shared" si="10"/>
        <v>379014.7604303999</v>
      </c>
    </row>
    <row r="13" spans="1:49" ht="12.75">
      <c r="A13" s="103" t="s">
        <v>100</v>
      </c>
      <c r="B13" s="9">
        <v>9742.2</v>
      </c>
      <c r="C13" s="81">
        <f t="shared" si="0"/>
        <v>363.38406000000003</v>
      </c>
      <c r="D13" s="9">
        <v>901.25</v>
      </c>
      <c r="E13" s="3">
        <v>491.063</v>
      </c>
      <c r="F13" s="3">
        <v>717.147</v>
      </c>
      <c r="G13" s="10">
        <v>407.93</v>
      </c>
      <c r="H13" s="9">
        <v>1066.18</v>
      </c>
      <c r="I13" s="3">
        <v>106.324</v>
      </c>
      <c r="J13" s="81">
        <f t="shared" si="1"/>
        <v>29.25940119662926</v>
      </c>
      <c r="K13" s="134">
        <f>223.69+447.36</f>
        <v>671.05</v>
      </c>
      <c r="L13" s="134">
        <v>94.84125</v>
      </c>
      <c r="M13" s="123">
        <f t="shared" si="11"/>
        <v>43.499087439333465</v>
      </c>
      <c r="N13" s="9">
        <v>1212.337</v>
      </c>
      <c r="O13" s="3">
        <v>174.236</v>
      </c>
      <c r="P13" s="81">
        <f t="shared" si="2"/>
        <v>47.948168117225606</v>
      </c>
      <c r="Q13" s="9">
        <v>935.617</v>
      </c>
      <c r="R13" s="3">
        <v>299.985</v>
      </c>
      <c r="S13" s="81">
        <f t="shared" si="3"/>
        <v>82.55315326709707</v>
      </c>
      <c r="T13" s="96">
        <v>1432.507</v>
      </c>
      <c r="U13" s="97">
        <v>285.293</v>
      </c>
      <c r="V13" s="81">
        <f t="shared" si="4"/>
        <v>78.51004801916737</v>
      </c>
      <c r="W13" s="96">
        <v>1324.027</v>
      </c>
      <c r="X13" s="97">
        <v>325.545</v>
      </c>
      <c r="Y13" s="81">
        <f t="shared" si="5"/>
        <v>89.58703361947136</v>
      </c>
      <c r="Z13" s="96">
        <v>1150.847</v>
      </c>
      <c r="AA13" s="97">
        <v>214.894</v>
      </c>
      <c r="AB13" s="81">
        <f t="shared" si="6"/>
        <v>59.136881237993755</v>
      </c>
      <c r="AC13" s="96">
        <v>1239.137</v>
      </c>
      <c r="AD13" s="97">
        <v>187.287</v>
      </c>
      <c r="AE13" s="81">
        <f t="shared" si="7"/>
        <v>51.5396850373679</v>
      </c>
      <c r="AF13" s="96">
        <v>492.92</v>
      </c>
      <c r="AG13" s="71">
        <v>63.591</v>
      </c>
      <c r="AH13" s="81">
        <f t="shared" si="12"/>
        <v>43.749167203426595</v>
      </c>
      <c r="AI13" s="96">
        <v>971.687</v>
      </c>
      <c r="AJ13" s="97">
        <v>71.734</v>
      </c>
      <c r="AK13" s="81">
        <f t="shared" si="8"/>
        <v>19.740546682207246</v>
      </c>
      <c r="AL13" s="96">
        <v>754.497</v>
      </c>
      <c r="AM13" s="81">
        <v>59.348275</v>
      </c>
      <c r="AN13" s="96">
        <v>519.245</v>
      </c>
      <c r="AO13" s="170">
        <v>47.427</v>
      </c>
      <c r="AP13" s="96">
        <v>799.5</v>
      </c>
      <c r="AQ13" s="170">
        <v>67.522</v>
      </c>
      <c r="AR13" s="96">
        <v>808.24</v>
      </c>
      <c r="AS13" s="170">
        <v>72.196</v>
      </c>
      <c r="AT13" s="134">
        <f t="shared" si="9"/>
        <v>1645.6722499999998</v>
      </c>
      <c r="AU13" s="20">
        <f t="shared" si="13"/>
        <v>62.065402992635384</v>
      </c>
      <c r="AV13" s="71">
        <f t="shared" si="14"/>
        <v>1031.887044</v>
      </c>
      <c r="AW13" s="109">
        <f t="shared" si="10"/>
        <v>1351049.7067092</v>
      </c>
    </row>
    <row r="14" spans="1:49" ht="12.75">
      <c r="A14" s="103" t="s">
        <v>16</v>
      </c>
      <c r="B14" s="9">
        <v>3264.3</v>
      </c>
      <c r="C14" s="81">
        <f t="shared" si="0"/>
        <v>121.75839</v>
      </c>
      <c r="D14" s="9"/>
      <c r="E14" s="3"/>
      <c r="F14" s="3"/>
      <c r="G14" s="10"/>
      <c r="H14" s="9"/>
      <c r="I14" s="3"/>
      <c r="J14" s="81"/>
      <c r="K14" s="134"/>
      <c r="L14" s="134"/>
      <c r="M14" s="123"/>
      <c r="N14" s="9"/>
      <c r="O14" s="3"/>
      <c r="P14" s="81"/>
      <c r="Q14" s="9"/>
      <c r="R14" s="3"/>
      <c r="S14" s="81"/>
      <c r="T14" s="96">
        <v>415.53</v>
      </c>
      <c r="U14" s="97">
        <v>83.474</v>
      </c>
      <c r="V14" s="81">
        <f t="shared" si="4"/>
        <v>68.55708259611514</v>
      </c>
      <c r="W14" s="96">
        <v>725.15</v>
      </c>
      <c r="X14" s="97">
        <v>145.874</v>
      </c>
      <c r="Y14" s="81">
        <f t="shared" si="5"/>
        <v>119.80611767287658</v>
      </c>
      <c r="Z14" s="96">
        <v>602.417</v>
      </c>
      <c r="AA14" s="97">
        <v>90.262</v>
      </c>
      <c r="AB14" s="81">
        <f t="shared" si="6"/>
        <v>74.13205775799105</v>
      </c>
      <c r="AC14" s="96">
        <v>622.48</v>
      </c>
      <c r="AD14" s="97">
        <v>85.41</v>
      </c>
      <c r="AE14" s="81">
        <f t="shared" si="7"/>
        <v>70.14711676131722</v>
      </c>
      <c r="AF14" s="96">
        <v>272.3</v>
      </c>
      <c r="AG14" s="71">
        <v>29.5375</v>
      </c>
      <c r="AH14" s="81">
        <f t="shared" si="12"/>
        <v>60.64777137739748</v>
      </c>
      <c r="AI14" s="96">
        <v>496.763</v>
      </c>
      <c r="AJ14" s="97">
        <v>25.333</v>
      </c>
      <c r="AK14" s="81">
        <f t="shared" si="8"/>
        <v>20.80595842307047</v>
      </c>
      <c r="AL14" s="96">
        <v>467.62</v>
      </c>
      <c r="AM14" s="81">
        <v>26.1295</v>
      </c>
      <c r="AN14" s="96">
        <v>312.512</v>
      </c>
      <c r="AO14" s="170">
        <v>16.891</v>
      </c>
      <c r="AP14" s="96">
        <v>516.131</v>
      </c>
      <c r="AQ14" s="170">
        <v>28.388</v>
      </c>
      <c r="AR14" s="96">
        <v>503.394</v>
      </c>
      <c r="AS14" s="170">
        <v>28.212</v>
      </c>
      <c r="AT14" s="134">
        <f t="shared" si="9"/>
        <v>434.5575</v>
      </c>
      <c r="AU14" s="20">
        <f>AVERAGE(V14,Y14,AB14,AE14,AH14)</f>
        <v>78.6580292331395</v>
      </c>
      <c r="AV14" s="71">
        <f>C14*4+C14/30*12-U14-X14-AA14-AD14-AG14</f>
        <v>101.17941600000012</v>
      </c>
      <c r="AW14" s="109">
        <f>AV14*1309.3</f>
        <v>132474.20936880016</v>
      </c>
    </row>
    <row r="15" spans="1:49" ht="12.75">
      <c r="A15" s="103" t="s">
        <v>8</v>
      </c>
      <c r="B15" s="9">
        <v>3193.3</v>
      </c>
      <c r="C15" s="81">
        <f t="shared" si="0"/>
        <v>119.11009</v>
      </c>
      <c r="D15" s="9">
        <v>283.43</v>
      </c>
      <c r="E15" s="3">
        <v>127.507</v>
      </c>
      <c r="F15" s="3">
        <v>223.213</v>
      </c>
      <c r="G15" s="10">
        <v>245.163</v>
      </c>
      <c r="H15" s="9">
        <v>249.557</v>
      </c>
      <c r="I15" s="3">
        <v>78.022</v>
      </c>
      <c r="J15" s="81">
        <f>I15/$C15*100</f>
        <v>65.50410632718018</v>
      </c>
      <c r="K15" s="134">
        <v>150.47</v>
      </c>
      <c r="L15" s="134">
        <v>55.164750000000005</v>
      </c>
      <c r="M15" s="123">
        <f t="shared" si="11"/>
        <v>77.19014400879053</v>
      </c>
      <c r="N15" s="9">
        <v>281.02</v>
      </c>
      <c r="O15" s="3">
        <v>77.194</v>
      </c>
      <c r="P15" s="81">
        <f aca="true" t="shared" si="15" ref="P15:P20">O15/$C15*100</f>
        <v>64.8089511140492</v>
      </c>
      <c r="Q15" s="9">
        <v>233.697</v>
      </c>
      <c r="R15" s="3">
        <v>123.126</v>
      </c>
      <c r="S15" s="81">
        <f aca="true" t="shared" si="16" ref="S15:S20">R15/$C15*100</f>
        <v>103.37159513522323</v>
      </c>
      <c r="T15" s="100">
        <v>259.317</v>
      </c>
      <c r="U15" s="97">
        <v>120.367</v>
      </c>
      <c r="V15" s="81">
        <f aca="true" t="shared" si="17" ref="V15:V21">U15/$C15*100</f>
        <v>101.05525065088945</v>
      </c>
      <c r="W15" s="100">
        <v>217.503</v>
      </c>
      <c r="X15" s="97">
        <v>150.357</v>
      </c>
      <c r="Y15" s="81">
        <f t="shared" si="5"/>
        <v>126.2336381409837</v>
      </c>
      <c r="Z15" s="100">
        <v>201.61</v>
      </c>
      <c r="AA15" s="97">
        <v>101.123</v>
      </c>
      <c r="AB15" s="81">
        <f t="shared" si="6"/>
        <v>84.89876886164724</v>
      </c>
      <c r="AC15" s="100">
        <v>369.93</v>
      </c>
      <c r="AD15" s="97">
        <v>95.653</v>
      </c>
      <c r="AE15" s="81">
        <f t="shared" si="7"/>
        <v>80.30637874591481</v>
      </c>
      <c r="AF15" s="100">
        <v>95.44</v>
      </c>
      <c r="AG15" s="71">
        <v>30.711999999999996</v>
      </c>
      <c r="AH15" s="81">
        <f t="shared" si="12"/>
        <v>64.4613735074837</v>
      </c>
      <c r="AI15" s="100">
        <v>202.457</v>
      </c>
      <c r="AJ15" s="97">
        <v>36.116</v>
      </c>
      <c r="AK15" s="81">
        <f t="shared" si="8"/>
        <v>30.321528595940105</v>
      </c>
      <c r="AL15" s="170">
        <v>207.723</v>
      </c>
      <c r="AM15" s="168">
        <v>22.462225</v>
      </c>
      <c r="AN15" s="100">
        <v>114.551</v>
      </c>
      <c r="AO15" s="170">
        <v>13.493</v>
      </c>
      <c r="AP15" s="100">
        <v>189.345</v>
      </c>
      <c r="AQ15" s="170">
        <v>22.304</v>
      </c>
      <c r="AR15" s="170">
        <v>181.291</v>
      </c>
      <c r="AS15" s="100">
        <v>23.409</v>
      </c>
      <c r="AT15" s="134">
        <f t="shared" si="9"/>
        <v>753.6967500000001</v>
      </c>
      <c r="AU15" s="20">
        <f t="shared" si="13"/>
        <v>87.79076252062274</v>
      </c>
      <c r="AV15" s="71">
        <f>C15*7+C15/30*12-I15-O15-R15-U15-X15-AA15-AD15-AG15</f>
        <v>104.86066599999998</v>
      </c>
      <c r="AW15" s="109">
        <f t="shared" si="10"/>
        <v>137294.06999379996</v>
      </c>
    </row>
    <row r="16" spans="1:49" s="139" customFormat="1" ht="12.75">
      <c r="A16" s="103" t="s">
        <v>92</v>
      </c>
      <c r="B16" s="9">
        <v>3479.6</v>
      </c>
      <c r="C16" s="81">
        <f t="shared" si="0"/>
        <v>129.78907999999998</v>
      </c>
      <c r="D16" s="9"/>
      <c r="E16" s="3"/>
      <c r="F16" s="3"/>
      <c r="G16" s="10"/>
      <c r="H16" s="9"/>
      <c r="I16" s="3"/>
      <c r="J16" s="81"/>
      <c r="K16" s="134"/>
      <c r="L16" s="134"/>
      <c r="M16" s="123"/>
      <c r="N16" s="9">
        <v>324.11</v>
      </c>
      <c r="O16" s="3">
        <v>46.986</v>
      </c>
      <c r="P16" s="81">
        <f>O16/($C16/30*18)*100</f>
        <v>60.336354953744966</v>
      </c>
      <c r="Q16" s="9">
        <v>335.05</v>
      </c>
      <c r="R16" s="3">
        <v>122.995</v>
      </c>
      <c r="S16" s="81">
        <f t="shared" si="16"/>
        <v>94.76529150218185</v>
      </c>
      <c r="T16" s="96">
        <v>400.12</v>
      </c>
      <c r="U16" s="97">
        <v>116.915</v>
      </c>
      <c r="V16" s="81">
        <f t="shared" si="17"/>
        <v>90.0807679659953</v>
      </c>
      <c r="W16" s="96">
        <v>319.83</v>
      </c>
      <c r="X16" s="97">
        <v>140.465</v>
      </c>
      <c r="Y16" s="81">
        <f t="shared" si="5"/>
        <v>108.22559186027054</v>
      </c>
      <c r="Z16" s="96">
        <v>315.87</v>
      </c>
      <c r="AA16" s="97">
        <v>93.604</v>
      </c>
      <c r="AB16" s="81">
        <f t="shared" si="6"/>
        <v>72.1200889936195</v>
      </c>
      <c r="AC16" s="96">
        <v>369.93</v>
      </c>
      <c r="AD16" s="97">
        <v>69.374</v>
      </c>
      <c r="AE16" s="81">
        <f t="shared" si="7"/>
        <v>53.45133812490235</v>
      </c>
      <c r="AF16" s="96">
        <v>147.67</v>
      </c>
      <c r="AG16" s="71">
        <v>23.54475</v>
      </c>
      <c r="AH16" s="81">
        <f t="shared" si="12"/>
        <v>45.351947174600525</v>
      </c>
      <c r="AI16" s="96">
        <v>294.79</v>
      </c>
      <c r="AJ16" s="97">
        <v>26.793</v>
      </c>
      <c r="AK16" s="81">
        <f t="shared" si="8"/>
        <v>20.643493273856322</v>
      </c>
      <c r="AL16" s="170">
        <v>274.35</v>
      </c>
      <c r="AM16" s="20">
        <v>24.95325</v>
      </c>
      <c r="AN16" s="96">
        <v>134.82</v>
      </c>
      <c r="AO16" s="170">
        <v>16.03</v>
      </c>
      <c r="AP16" s="96">
        <v>265.3</v>
      </c>
      <c r="AQ16" s="170">
        <v>27.29</v>
      </c>
      <c r="AR16" s="170">
        <v>304.406</v>
      </c>
      <c r="AS16" s="96">
        <v>29.61</v>
      </c>
      <c r="AT16" s="134">
        <f t="shared" si="9"/>
        <v>613.8837500000001</v>
      </c>
      <c r="AU16" s="20">
        <f t="shared" si="13"/>
        <v>74.90448293933072</v>
      </c>
      <c r="AV16" s="71">
        <f>C16*6+C16/30*12-I16-O16-R16-U16-X16-AA16-AD16-AG16</f>
        <v>216.76636199999984</v>
      </c>
      <c r="AW16" s="109">
        <f t="shared" si="10"/>
        <v>283812.19776659977</v>
      </c>
    </row>
    <row r="17" spans="1:49" ht="12.75">
      <c r="A17" s="103" t="s">
        <v>6</v>
      </c>
      <c r="B17" s="9">
        <v>3127.6</v>
      </c>
      <c r="C17" s="81">
        <f t="shared" si="0"/>
        <v>116.65948</v>
      </c>
      <c r="D17" s="9">
        <v>346.01</v>
      </c>
      <c r="E17" s="3">
        <v>159.9</v>
      </c>
      <c r="F17" s="3">
        <v>453.43</v>
      </c>
      <c r="G17" s="10">
        <v>380.98</v>
      </c>
      <c r="H17" s="9">
        <v>394.93</v>
      </c>
      <c r="I17" s="3">
        <v>56.18</v>
      </c>
      <c r="J17" s="81">
        <f>I17/$C17*100</f>
        <v>48.157252201021294</v>
      </c>
      <c r="K17" s="134">
        <v>241.66</v>
      </c>
      <c r="L17" s="134">
        <v>50.5355</v>
      </c>
      <c r="M17" s="123">
        <f t="shared" si="11"/>
        <v>72.19801882653114</v>
      </c>
      <c r="N17" s="9">
        <v>423.07</v>
      </c>
      <c r="O17" s="3">
        <v>87.76</v>
      </c>
      <c r="P17" s="81">
        <f t="shared" si="15"/>
        <v>75.22749115631238</v>
      </c>
      <c r="Q17" s="9">
        <v>351.73</v>
      </c>
      <c r="R17" s="3">
        <v>138.766</v>
      </c>
      <c r="S17" s="81">
        <f t="shared" si="16"/>
        <v>118.94961301044715</v>
      </c>
      <c r="T17" s="96">
        <v>422.68</v>
      </c>
      <c r="U17" s="97">
        <v>128.561</v>
      </c>
      <c r="V17" s="81">
        <f t="shared" si="17"/>
        <v>110.20193129611071</v>
      </c>
      <c r="W17" s="96">
        <v>329.63</v>
      </c>
      <c r="X17" s="97">
        <v>152.524</v>
      </c>
      <c r="Y17" s="81">
        <f t="shared" si="5"/>
        <v>130.74291090616896</v>
      </c>
      <c r="Z17" s="96">
        <v>321.71</v>
      </c>
      <c r="AA17" s="97">
        <v>110.292</v>
      </c>
      <c r="AB17" s="81">
        <f t="shared" si="6"/>
        <v>94.54182377634463</v>
      </c>
      <c r="AC17" s="96">
        <v>347.77</v>
      </c>
      <c r="AD17" s="97">
        <v>101.162</v>
      </c>
      <c r="AE17" s="81">
        <f t="shared" si="7"/>
        <v>86.71562739693337</v>
      </c>
      <c r="AF17" s="96">
        <v>143.34</v>
      </c>
      <c r="AG17" s="71">
        <v>25.829499999999996</v>
      </c>
      <c r="AH17" s="81">
        <f t="shared" si="12"/>
        <v>55.35233827546633</v>
      </c>
      <c r="AI17" s="96">
        <v>304.77</v>
      </c>
      <c r="AJ17" s="97">
        <v>27.092</v>
      </c>
      <c r="AK17" s="81">
        <f t="shared" si="8"/>
        <v>23.223144831435903</v>
      </c>
      <c r="AL17" s="170">
        <v>134.87</v>
      </c>
      <c r="AM17" s="81">
        <v>20.413249999999998</v>
      </c>
      <c r="AN17" s="96">
        <v>143.137</v>
      </c>
      <c r="AO17" s="170">
        <v>14.354</v>
      </c>
      <c r="AP17" s="96">
        <v>214.494</v>
      </c>
      <c r="AQ17" s="170">
        <v>23.844</v>
      </c>
      <c r="AR17" s="170">
        <v>294.274</v>
      </c>
      <c r="AS17" s="170">
        <v>25.684</v>
      </c>
      <c r="AT17" s="134">
        <f t="shared" si="9"/>
        <v>795.4300000000001</v>
      </c>
      <c r="AU17" s="20">
        <f t="shared" si="13"/>
        <v>92.99121933053934</v>
      </c>
      <c r="AV17" s="71">
        <f t="shared" si="14"/>
        <v>62.2056520000001</v>
      </c>
      <c r="AW17" s="109">
        <f t="shared" si="10"/>
        <v>81445.86016360013</v>
      </c>
    </row>
    <row r="18" spans="1:49" ht="12.75">
      <c r="A18" s="103" t="s">
        <v>60</v>
      </c>
      <c r="B18" s="9">
        <v>6032.6</v>
      </c>
      <c r="C18" s="81">
        <f t="shared" si="0"/>
        <v>225.01598</v>
      </c>
      <c r="D18" s="9">
        <v>782.73</v>
      </c>
      <c r="E18" s="3">
        <v>273.85</v>
      </c>
      <c r="F18" s="3">
        <v>547.12</v>
      </c>
      <c r="G18" s="10">
        <v>546.7</v>
      </c>
      <c r="H18" s="9">
        <v>419.33</v>
      </c>
      <c r="I18" s="3">
        <v>65.51</v>
      </c>
      <c r="J18" s="81">
        <f>I18/$C18*100</f>
        <v>29.113487850951742</v>
      </c>
      <c r="K18" s="134">
        <f>158.14/8*18</f>
        <v>355.81499999999994</v>
      </c>
      <c r="L18" s="134">
        <v>56.633875</v>
      </c>
      <c r="M18" s="123">
        <f t="shared" si="11"/>
        <v>41.9480392755513</v>
      </c>
      <c r="N18" s="9">
        <v>641.37</v>
      </c>
      <c r="O18" s="3">
        <v>148.887</v>
      </c>
      <c r="P18" s="81">
        <f t="shared" si="15"/>
        <v>66.1673006512693</v>
      </c>
      <c r="Q18" s="101">
        <v>513.94</v>
      </c>
      <c r="R18" s="105">
        <v>236.876</v>
      </c>
      <c r="S18" s="81">
        <f t="shared" si="16"/>
        <v>105.27074565993047</v>
      </c>
      <c r="T18" s="96">
        <v>607.82</v>
      </c>
      <c r="U18" s="97">
        <v>224.372</v>
      </c>
      <c r="V18" s="81">
        <f t="shared" si="17"/>
        <v>99.71380699273003</v>
      </c>
      <c r="W18" s="96">
        <v>546.34</v>
      </c>
      <c r="X18" s="97">
        <v>256.638</v>
      </c>
      <c r="Y18" s="81">
        <f t="shared" si="5"/>
        <v>114.05323301927265</v>
      </c>
      <c r="Z18" s="96">
        <v>514.81</v>
      </c>
      <c r="AA18" s="97">
        <v>188.868</v>
      </c>
      <c r="AB18" s="81">
        <f t="shared" si="6"/>
        <v>83.9353720566868</v>
      </c>
      <c r="AC18" s="96">
        <v>581.97</v>
      </c>
      <c r="AD18" s="97">
        <v>165.208</v>
      </c>
      <c r="AE18" s="81">
        <f t="shared" si="7"/>
        <v>73.42056328621638</v>
      </c>
      <c r="AF18" s="96">
        <v>241.94</v>
      </c>
      <c r="AG18" s="71">
        <v>40.0845</v>
      </c>
      <c r="AH18" s="81">
        <f t="shared" si="12"/>
        <v>44.53517034656827</v>
      </c>
      <c r="AI18" s="96">
        <v>535.26</v>
      </c>
      <c r="AJ18" s="97">
        <v>41.506</v>
      </c>
      <c r="AK18" s="81">
        <f t="shared" si="8"/>
        <v>18.44580104932992</v>
      </c>
      <c r="AL18" s="170">
        <v>598.24</v>
      </c>
      <c r="AM18" s="81">
        <v>43.574000000000005</v>
      </c>
      <c r="AN18" s="96">
        <v>287.87</v>
      </c>
      <c r="AO18" s="170">
        <v>21.338</v>
      </c>
      <c r="AP18" s="96" t="s">
        <v>187</v>
      </c>
      <c r="AQ18" s="170"/>
      <c r="AR18" s="170" t="s">
        <v>187</v>
      </c>
      <c r="AS18" s="170"/>
      <c r="AT18" s="134">
        <f t="shared" si="9"/>
        <v>1317.5673749999999</v>
      </c>
      <c r="AU18" s="20">
        <f t="shared" si="13"/>
        <v>78.63052891102815</v>
      </c>
      <c r="AV18" s="71">
        <f t="shared" si="14"/>
        <v>338.6747520000002</v>
      </c>
      <c r="AW18" s="109">
        <f t="shared" si="10"/>
        <v>443426.85279360024</v>
      </c>
    </row>
    <row r="19" spans="1:49" ht="12.75">
      <c r="A19" s="103" t="s">
        <v>59</v>
      </c>
      <c r="B19" s="9">
        <v>6067.2</v>
      </c>
      <c r="C19" s="81">
        <f t="shared" si="0"/>
        <v>226.30656</v>
      </c>
      <c r="D19" s="9"/>
      <c r="E19" s="3">
        <v>53.93</v>
      </c>
      <c r="F19" s="3">
        <v>590.063</v>
      </c>
      <c r="G19" s="10">
        <v>796.82</v>
      </c>
      <c r="H19" s="9">
        <v>1160.07</v>
      </c>
      <c r="I19" s="3">
        <v>88.405</v>
      </c>
      <c r="J19" s="81">
        <f>I19/$C19*100</f>
        <v>39.064267513942156</v>
      </c>
      <c r="K19" s="134">
        <v>829.21</v>
      </c>
      <c r="L19" s="134">
        <v>60.739250000000006</v>
      </c>
      <c r="M19" s="123">
        <f t="shared" si="11"/>
        <v>44.73227967113871</v>
      </c>
      <c r="N19" s="9">
        <v>1102.07</v>
      </c>
      <c r="O19" s="3">
        <v>115.045</v>
      </c>
      <c r="P19" s="81">
        <f t="shared" si="15"/>
        <v>50.83591036866098</v>
      </c>
      <c r="Q19" s="9">
        <v>957.8</v>
      </c>
      <c r="R19" s="3">
        <v>197.765</v>
      </c>
      <c r="S19" s="81">
        <f t="shared" si="16"/>
        <v>87.38809869232249</v>
      </c>
      <c r="T19" s="96">
        <v>1164.44</v>
      </c>
      <c r="U19" s="97">
        <v>184.057</v>
      </c>
      <c r="V19" s="81">
        <f t="shared" si="17"/>
        <v>81.33082841257452</v>
      </c>
      <c r="W19" s="96">
        <v>1028.26</v>
      </c>
      <c r="X19" s="97">
        <v>213.601</v>
      </c>
      <c r="Y19" s="81">
        <f t="shared" si="5"/>
        <v>94.38568638929425</v>
      </c>
      <c r="Z19" s="96">
        <v>777.32</v>
      </c>
      <c r="AA19" s="97">
        <v>118.591</v>
      </c>
      <c r="AB19" s="81">
        <f t="shared" si="6"/>
        <v>52.40281147837694</v>
      </c>
      <c r="AC19" s="96">
        <v>827.61</v>
      </c>
      <c r="AD19" s="97">
        <v>113.116</v>
      </c>
      <c r="AE19" s="81">
        <f t="shared" si="7"/>
        <v>49.983526770059164</v>
      </c>
      <c r="AF19" s="96">
        <v>335.54</v>
      </c>
      <c r="AG19" s="71">
        <v>34.4745</v>
      </c>
      <c r="AH19" s="81">
        <f t="shared" si="12"/>
        <v>38.08384962415583</v>
      </c>
      <c r="AI19" s="96">
        <v>662.95</v>
      </c>
      <c r="AJ19" s="97">
        <v>39.952</v>
      </c>
      <c r="AK19" s="81">
        <f t="shared" si="8"/>
        <v>17.653929254193955</v>
      </c>
      <c r="AL19" s="96">
        <v>604.39</v>
      </c>
      <c r="AM19" s="81">
        <v>51.430249999999994</v>
      </c>
      <c r="AN19" s="96">
        <v>352.25</v>
      </c>
      <c r="AO19" s="170">
        <v>30.15</v>
      </c>
      <c r="AP19" s="96">
        <v>562.59</v>
      </c>
      <c r="AQ19" s="170">
        <v>55.85</v>
      </c>
      <c r="AR19" s="96">
        <v>545.78</v>
      </c>
      <c r="AS19" s="170">
        <v>58.24</v>
      </c>
      <c r="AT19" s="134">
        <f t="shared" si="9"/>
        <v>1037.38875</v>
      </c>
      <c r="AU19" s="20">
        <f t="shared" si="13"/>
        <v>62.39287392582286</v>
      </c>
      <c r="AV19" s="71">
        <f t="shared" si="14"/>
        <v>609.6140439999999</v>
      </c>
      <c r="AW19" s="109">
        <f t="shared" si="10"/>
        <v>798167.6678091999</v>
      </c>
    </row>
    <row r="20" spans="1:49" ht="12.75">
      <c r="A20" s="103" t="s">
        <v>34</v>
      </c>
      <c r="B20" s="9">
        <v>3758.9</v>
      </c>
      <c r="C20" s="81">
        <f t="shared" si="0"/>
        <v>140.20697</v>
      </c>
      <c r="D20" s="9">
        <v>313.06</v>
      </c>
      <c r="E20" s="3">
        <v>140.443</v>
      </c>
      <c r="F20" s="3">
        <v>283.167</v>
      </c>
      <c r="G20" s="10">
        <v>318.17</v>
      </c>
      <c r="H20" s="9">
        <v>346.367</v>
      </c>
      <c r="I20" s="3">
        <v>113.414</v>
      </c>
      <c r="J20" s="81">
        <f>I20/$C20*100</f>
        <v>80.89041507708211</v>
      </c>
      <c r="K20" s="134">
        <v>214.25</v>
      </c>
      <c r="L20" s="134">
        <v>75.93125</v>
      </c>
      <c r="M20" s="123">
        <f t="shared" si="11"/>
        <v>90.26090738094786</v>
      </c>
      <c r="N20" s="9">
        <v>373.36</v>
      </c>
      <c r="O20" s="3">
        <v>102.338</v>
      </c>
      <c r="P20" s="81">
        <f t="shared" si="15"/>
        <v>72.99066515737412</v>
      </c>
      <c r="Q20" s="9">
        <v>336.84</v>
      </c>
      <c r="R20" s="3">
        <v>172.921</v>
      </c>
      <c r="S20" s="81">
        <f t="shared" si="16"/>
        <v>123.33267026596464</v>
      </c>
      <c r="T20" s="96">
        <v>438.26</v>
      </c>
      <c r="U20" s="97">
        <v>141.544</v>
      </c>
      <c r="V20" s="81">
        <f t="shared" si="17"/>
        <v>100.95361164997718</v>
      </c>
      <c r="W20" s="96">
        <v>426.997</v>
      </c>
      <c r="X20" s="97">
        <v>167.565</v>
      </c>
      <c r="Y20" s="81">
        <f t="shared" si="5"/>
        <v>119.51260340338285</v>
      </c>
      <c r="Z20" s="96">
        <v>386.883</v>
      </c>
      <c r="AA20" s="97">
        <v>114.165</v>
      </c>
      <c r="AB20" s="81">
        <f t="shared" si="6"/>
        <v>81.42605178615585</v>
      </c>
      <c r="AC20" s="96">
        <v>406.817</v>
      </c>
      <c r="AD20" s="97">
        <v>117.883</v>
      </c>
      <c r="AE20" s="81">
        <f t="shared" si="7"/>
        <v>84.07784577328786</v>
      </c>
      <c r="AF20" s="96">
        <v>161.06</v>
      </c>
      <c r="AG20" s="71">
        <v>48.26050000000001</v>
      </c>
      <c r="AH20" s="81">
        <f t="shared" si="12"/>
        <v>86.05224832973711</v>
      </c>
      <c r="AI20" s="96">
        <v>311.203</v>
      </c>
      <c r="AJ20" s="97">
        <v>27.73</v>
      </c>
      <c r="AK20" s="81">
        <f t="shared" si="8"/>
        <v>19.7779040514177</v>
      </c>
      <c r="AL20" s="96">
        <v>270.633</v>
      </c>
      <c r="AM20" s="81">
        <v>31.243474999999997</v>
      </c>
      <c r="AN20" s="96">
        <v>154.102</v>
      </c>
      <c r="AO20" s="170">
        <v>18.352</v>
      </c>
      <c r="AP20" s="96"/>
      <c r="AQ20" s="170"/>
      <c r="AR20" s="96" t="s">
        <v>188</v>
      </c>
      <c r="AS20" s="170"/>
      <c r="AT20" s="134">
        <f t="shared" si="9"/>
        <v>940.60775</v>
      </c>
      <c r="AU20" s="20">
        <f t="shared" si="13"/>
        <v>94.82582546835344</v>
      </c>
      <c r="AV20" s="71">
        <f t="shared" si="14"/>
        <v>59.441078000000076</v>
      </c>
      <c r="AW20" s="109">
        <f t="shared" si="10"/>
        <v>77826.20342540009</v>
      </c>
    </row>
    <row r="21" spans="1:49" ht="13.5" thickBot="1">
      <c r="A21" s="104" t="s">
        <v>95</v>
      </c>
      <c r="B21" s="11">
        <v>4862.4</v>
      </c>
      <c r="C21" s="81">
        <f t="shared" si="0"/>
        <v>181.36751999999998</v>
      </c>
      <c r="D21" s="11"/>
      <c r="E21" s="12"/>
      <c r="F21" s="12"/>
      <c r="G21" s="13"/>
      <c r="H21" s="11"/>
      <c r="I21" s="12"/>
      <c r="J21" s="13"/>
      <c r="K21" s="135"/>
      <c r="L21" s="135"/>
      <c r="M21" s="138"/>
      <c r="N21" s="11"/>
      <c r="O21" s="12"/>
      <c r="P21" s="102"/>
      <c r="Q21" s="11"/>
      <c r="R21" s="12"/>
      <c r="S21" s="102"/>
      <c r="T21" s="98">
        <v>799.88</v>
      </c>
      <c r="U21" s="99">
        <v>152.594</v>
      </c>
      <c r="V21" s="81">
        <f t="shared" si="17"/>
        <v>84.13524097368702</v>
      </c>
      <c r="W21" s="98">
        <v>783.69</v>
      </c>
      <c r="X21" s="99">
        <v>245.986</v>
      </c>
      <c r="Y21" s="81">
        <f t="shared" si="5"/>
        <v>135.6284741611949</v>
      </c>
      <c r="Z21" s="98">
        <v>581.12</v>
      </c>
      <c r="AA21" s="99">
        <v>156.886</v>
      </c>
      <c r="AB21" s="81">
        <f t="shared" si="6"/>
        <v>86.5017065900223</v>
      </c>
      <c r="AC21" s="98">
        <v>563.54</v>
      </c>
      <c r="AD21" s="99">
        <v>142.64</v>
      </c>
      <c r="AE21" s="81">
        <f t="shared" si="7"/>
        <v>78.64693744502874</v>
      </c>
      <c r="AF21" s="98">
        <v>173.44</v>
      </c>
      <c r="AG21" s="110">
        <v>47.992000000000004</v>
      </c>
      <c r="AH21" s="81">
        <f t="shared" si="12"/>
        <v>66.15296939606387</v>
      </c>
      <c r="AI21" s="98">
        <v>362.63</v>
      </c>
      <c r="AJ21" s="99">
        <v>51.633</v>
      </c>
      <c r="AK21" s="81">
        <f t="shared" si="8"/>
        <v>28.468713692506796</v>
      </c>
      <c r="AL21" s="98">
        <v>382.9</v>
      </c>
      <c r="AM21" s="81">
        <v>37.189499999999995</v>
      </c>
      <c r="AN21" s="98">
        <v>225.06</v>
      </c>
      <c r="AO21" s="171">
        <v>21.66</v>
      </c>
      <c r="AP21" s="98">
        <v>240.367</v>
      </c>
      <c r="AQ21" s="171">
        <v>33.43</v>
      </c>
      <c r="AR21" s="98">
        <v>236.996</v>
      </c>
      <c r="AS21" s="171">
        <v>34.731</v>
      </c>
      <c r="AT21" s="138">
        <f t="shared" si="9"/>
        <v>746.098</v>
      </c>
      <c r="AU21" s="20">
        <f>AVERAGE(V21,Y21,AB21,AE21,AH21)</f>
        <v>90.21306571319937</v>
      </c>
      <c r="AV21" s="71">
        <f>C21*4+C21/30*12-U21-X21-AA21-AD21-AG21</f>
        <v>51.91908800000003</v>
      </c>
      <c r="AW21" s="109">
        <f>AV21*1309.3</f>
        <v>67977.66191840004</v>
      </c>
    </row>
    <row r="23" spans="9:13" ht="12.75">
      <c r="I23" s="78"/>
      <c r="J23" s="78"/>
      <c r="K23" s="78"/>
      <c r="L23" s="78"/>
      <c r="M23" s="78"/>
    </row>
    <row r="25" spans="33:46" ht="12.75">
      <c r="AG25" s="136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36"/>
    </row>
    <row r="26" spans="33:46" ht="12.75">
      <c r="AG26" s="136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36"/>
    </row>
    <row r="27" spans="33:46" ht="12.75">
      <c r="AG27" s="136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36"/>
    </row>
    <row r="28" spans="12:46" ht="12.75">
      <c r="L28" s="137"/>
      <c r="AG28" s="136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36"/>
    </row>
    <row r="29" spans="12:46" ht="12.75">
      <c r="L29" s="137"/>
      <c r="AG29" s="136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36"/>
    </row>
    <row r="30" spans="12:46" ht="12.75">
      <c r="L30" s="137"/>
      <c r="AG30" s="136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36"/>
    </row>
    <row r="31" spans="12:46" ht="12.75">
      <c r="L31" s="137"/>
      <c r="AG31" s="136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36"/>
    </row>
    <row r="32" spans="12:46" ht="12.75">
      <c r="L32" s="137"/>
      <c r="AG32" s="136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36"/>
    </row>
    <row r="33" spans="12:46" ht="12.75">
      <c r="L33" s="137"/>
      <c r="AG33" s="136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36"/>
    </row>
    <row r="34" ht="12.75">
      <c r="L34" s="137"/>
    </row>
    <row r="35" ht="12.75">
      <c r="L35" s="137"/>
    </row>
    <row r="36" ht="12.75">
      <c r="L36" s="137"/>
    </row>
    <row r="37" ht="12.75">
      <c r="AG37" s="136"/>
    </row>
    <row r="38" spans="33:45" ht="12.75"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</row>
  </sheetData>
  <sheetProtection/>
  <mergeCells count="17">
    <mergeCell ref="K3:M3"/>
    <mergeCell ref="AC3:AE3"/>
    <mergeCell ref="AV3:AV5"/>
    <mergeCell ref="AW3:AW5"/>
    <mergeCell ref="H3:J3"/>
    <mergeCell ref="N3:P3"/>
    <mergeCell ref="Q3:S3"/>
    <mergeCell ref="Z3:AB3"/>
    <mergeCell ref="AU3:AU5"/>
    <mergeCell ref="T3:V3"/>
    <mergeCell ref="AR3:AS3"/>
    <mergeCell ref="W3:Y3"/>
    <mergeCell ref="AF3:AH3"/>
    <mergeCell ref="AI3:AK3"/>
    <mergeCell ref="AL3:AM3"/>
    <mergeCell ref="AN3:AO3"/>
    <mergeCell ref="AP3:AQ3"/>
  </mergeCells>
  <printOptions/>
  <pageMargins left="0.31496062992125984" right="0" top="0.984251968503937" bottom="0.984251968503937" header="0.5118110236220472" footer="0.5118110236220472"/>
  <pageSetup horizontalDpi="600" verticalDpi="600" orientation="landscape" paperSize="9" scale="88" r:id="rId2"/>
  <ignoredErrors>
    <ignoredError sqref="M10:M20 M7:M8"/>
    <ignoredError sqref="P16" formula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AB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3" sqref="D13:AA13"/>
    </sheetView>
  </sheetViews>
  <sheetFormatPr defaultColWidth="9.140625" defaultRowHeight="12.75"/>
  <cols>
    <col min="1" max="1" width="13.57421875" style="0" customWidth="1"/>
    <col min="2" max="2" width="10.57421875" style="0" customWidth="1"/>
    <col min="3" max="3" width="9.28125" style="0" customWidth="1"/>
    <col min="4" max="4" width="5.8515625" style="0" customWidth="1"/>
    <col min="5" max="5" width="5.7109375" style="0" customWidth="1"/>
    <col min="6" max="6" width="5.28125" style="0" customWidth="1"/>
    <col min="7" max="7" width="6.28125" style="0" customWidth="1"/>
    <col min="8" max="8" width="5.8515625" style="0" customWidth="1"/>
    <col min="9" max="9" width="5.57421875" style="0" customWidth="1"/>
    <col min="10" max="11" width="5.8515625" style="0" customWidth="1"/>
    <col min="12" max="12" width="6.00390625" style="0" customWidth="1"/>
    <col min="13" max="13" width="6.421875" style="0" customWidth="1"/>
    <col min="14" max="14" width="6.140625" style="0" customWidth="1"/>
    <col min="15" max="15" width="5.8515625" style="0" customWidth="1"/>
    <col min="16" max="16" width="6.140625" style="0" customWidth="1"/>
    <col min="17" max="17" width="6.57421875" style="0" customWidth="1"/>
    <col min="18" max="19" width="6.00390625" style="0" customWidth="1"/>
    <col min="20" max="20" width="6.57421875" style="0" customWidth="1"/>
    <col min="21" max="21" width="5.421875" style="0" customWidth="1"/>
    <col min="22" max="22" width="5.8515625" style="0" customWidth="1"/>
    <col min="23" max="23" width="6.140625" style="0" customWidth="1"/>
    <col min="24" max="27" width="5.140625" style="0" customWidth="1"/>
    <col min="28" max="28" width="11.57421875" style="0" customWidth="1"/>
  </cols>
  <sheetData>
    <row r="2" spans="1:27" ht="16.5" thickBot="1">
      <c r="A2" s="2"/>
      <c r="B2" s="2"/>
      <c r="C2" s="273" t="s">
        <v>51</v>
      </c>
      <c r="D2" s="273"/>
      <c r="E2" s="273"/>
      <c r="F2" s="273"/>
      <c r="G2" s="27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7"/>
      <c r="Y2" s="17"/>
      <c r="Z2" s="17"/>
      <c r="AA2" s="17"/>
    </row>
    <row r="3" spans="1:28" ht="13.5" thickBot="1">
      <c r="A3" s="25"/>
      <c r="B3" s="45" t="s">
        <v>88</v>
      </c>
      <c r="C3" s="25" t="s">
        <v>40</v>
      </c>
      <c r="D3" s="267" t="s">
        <v>23</v>
      </c>
      <c r="E3" s="268"/>
      <c r="F3" s="268"/>
      <c r="G3" s="267" t="s">
        <v>21</v>
      </c>
      <c r="H3" s="268"/>
      <c r="I3" s="269"/>
      <c r="J3" s="267" t="s">
        <v>26</v>
      </c>
      <c r="K3" s="268"/>
      <c r="L3" s="269"/>
      <c r="M3" s="267" t="s">
        <v>27</v>
      </c>
      <c r="N3" s="268"/>
      <c r="O3" s="269"/>
      <c r="P3" s="267" t="s">
        <v>28</v>
      </c>
      <c r="Q3" s="268"/>
      <c r="R3" s="269"/>
      <c r="S3" s="267" t="s">
        <v>29</v>
      </c>
      <c r="T3" s="268"/>
      <c r="U3" s="268"/>
      <c r="V3" s="267" t="s">
        <v>30</v>
      </c>
      <c r="W3" s="268"/>
      <c r="X3" s="269"/>
      <c r="Y3" s="267" t="s">
        <v>53</v>
      </c>
      <c r="Z3" s="268"/>
      <c r="AA3" s="269"/>
      <c r="AB3" s="270" t="s">
        <v>96</v>
      </c>
    </row>
    <row r="4" spans="1:28" ht="12.75">
      <c r="A4" s="39" t="s">
        <v>0</v>
      </c>
      <c r="B4" s="43" t="s">
        <v>89</v>
      </c>
      <c r="C4" s="89" t="s">
        <v>41</v>
      </c>
      <c r="D4" s="82" t="s">
        <v>22</v>
      </c>
      <c r="E4" s="83" t="s">
        <v>24</v>
      </c>
      <c r="F4" s="84" t="s">
        <v>44</v>
      </c>
      <c r="G4" s="91" t="s">
        <v>22</v>
      </c>
      <c r="H4" s="83" t="s">
        <v>24</v>
      </c>
      <c r="I4" s="83" t="s">
        <v>44</v>
      </c>
      <c r="J4" s="83" t="s">
        <v>22</v>
      </c>
      <c r="K4" s="83" t="s">
        <v>24</v>
      </c>
      <c r="L4" s="83" t="s">
        <v>44</v>
      </c>
      <c r="M4" s="83" t="s">
        <v>22</v>
      </c>
      <c r="N4" s="83" t="s">
        <v>24</v>
      </c>
      <c r="O4" s="83" t="s">
        <v>44</v>
      </c>
      <c r="P4" s="83" t="s">
        <v>22</v>
      </c>
      <c r="Q4" s="83" t="s">
        <v>24</v>
      </c>
      <c r="R4" s="83" t="s">
        <v>44</v>
      </c>
      <c r="S4" s="83" t="s">
        <v>22</v>
      </c>
      <c r="T4" s="83" t="s">
        <v>24</v>
      </c>
      <c r="U4" s="83" t="s">
        <v>44</v>
      </c>
      <c r="V4" s="83" t="s">
        <v>22</v>
      </c>
      <c r="W4" s="83" t="s">
        <v>24</v>
      </c>
      <c r="X4" s="83" t="s">
        <v>44</v>
      </c>
      <c r="Y4" s="83" t="s">
        <v>22</v>
      </c>
      <c r="Z4" s="83" t="s">
        <v>24</v>
      </c>
      <c r="AA4" s="83" t="s">
        <v>44</v>
      </c>
      <c r="AB4" s="271"/>
    </row>
    <row r="5" spans="1:28" ht="13.5" thickBot="1">
      <c r="A5" s="26"/>
      <c r="B5" s="46"/>
      <c r="C5" s="90" t="s">
        <v>42</v>
      </c>
      <c r="D5" s="30" t="s">
        <v>43</v>
      </c>
      <c r="E5" s="31" t="s">
        <v>42</v>
      </c>
      <c r="F5" s="32" t="s">
        <v>52</v>
      </c>
      <c r="G5" s="48" t="s">
        <v>43</v>
      </c>
      <c r="H5" s="31" t="s">
        <v>42</v>
      </c>
      <c r="I5" s="31" t="s">
        <v>52</v>
      </c>
      <c r="J5" s="31" t="s">
        <v>43</v>
      </c>
      <c r="K5" s="31" t="s">
        <v>42</v>
      </c>
      <c r="L5" s="31" t="s">
        <v>52</v>
      </c>
      <c r="M5" s="31" t="s">
        <v>43</v>
      </c>
      <c r="N5" s="31" t="s">
        <v>42</v>
      </c>
      <c r="O5" s="31" t="s">
        <v>52</v>
      </c>
      <c r="P5" s="31" t="s">
        <v>43</v>
      </c>
      <c r="Q5" s="31" t="s">
        <v>42</v>
      </c>
      <c r="R5" s="31" t="s">
        <v>52</v>
      </c>
      <c r="S5" s="31" t="s">
        <v>43</v>
      </c>
      <c r="T5" s="31" t="s">
        <v>42</v>
      </c>
      <c r="U5" s="31" t="s">
        <v>52</v>
      </c>
      <c r="V5" s="31" t="s">
        <v>43</v>
      </c>
      <c r="W5" s="31" t="s">
        <v>42</v>
      </c>
      <c r="X5" s="31" t="s">
        <v>52</v>
      </c>
      <c r="Y5" s="31" t="s">
        <v>43</v>
      </c>
      <c r="Z5" s="31" t="s">
        <v>42</v>
      </c>
      <c r="AA5" s="31" t="s">
        <v>52</v>
      </c>
      <c r="AB5" s="272"/>
    </row>
    <row r="6" spans="1:28" ht="13.5" thickBot="1">
      <c r="A6" s="76" t="s">
        <v>61</v>
      </c>
      <c r="B6" s="44" t="s">
        <v>62</v>
      </c>
      <c r="C6" s="75" t="s">
        <v>63</v>
      </c>
      <c r="D6" s="85" t="s">
        <v>64</v>
      </c>
      <c r="E6" s="74" t="s">
        <v>65</v>
      </c>
      <c r="F6" s="86" t="s">
        <v>66</v>
      </c>
      <c r="G6" s="87" t="s">
        <v>67</v>
      </c>
      <c r="H6" s="74" t="s">
        <v>68</v>
      </c>
      <c r="I6" s="88" t="s">
        <v>69</v>
      </c>
      <c r="J6" s="87" t="s">
        <v>70</v>
      </c>
      <c r="K6" s="74" t="s">
        <v>71</v>
      </c>
      <c r="L6" s="88" t="s">
        <v>72</v>
      </c>
      <c r="M6" s="87" t="s">
        <v>73</v>
      </c>
      <c r="N6" s="74" t="s">
        <v>74</v>
      </c>
      <c r="O6" s="42" t="s">
        <v>75</v>
      </c>
      <c r="P6" s="87" t="s">
        <v>76</v>
      </c>
      <c r="Q6" s="74" t="s">
        <v>77</v>
      </c>
      <c r="R6" s="88" t="s">
        <v>78</v>
      </c>
      <c r="S6" s="87" t="s">
        <v>79</v>
      </c>
      <c r="T6" s="74" t="s">
        <v>80</v>
      </c>
      <c r="U6" s="86" t="s">
        <v>81</v>
      </c>
      <c r="V6" s="87" t="s">
        <v>82</v>
      </c>
      <c r="W6" s="74" t="s">
        <v>83</v>
      </c>
      <c r="X6" s="86" t="s">
        <v>84</v>
      </c>
      <c r="Y6" s="87" t="s">
        <v>85</v>
      </c>
      <c r="Z6" s="74" t="s">
        <v>86</v>
      </c>
      <c r="AA6" s="86" t="s">
        <v>87</v>
      </c>
      <c r="AB6" s="79" t="s">
        <v>97</v>
      </c>
    </row>
    <row r="7" spans="1:28" ht="12.75">
      <c r="A7" s="72" t="s">
        <v>25</v>
      </c>
      <c r="B7" s="77">
        <v>3231.7</v>
      </c>
      <c r="C7" s="80">
        <f aca="true" t="shared" si="0" ref="C7:C15">B7*0.0373</f>
        <v>120.54240999999999</v>
      </c>
      <c r="D7" s="72"/>
      <c r="E7" s="77"/>
      <c r="F7" s="73"/>
      <c r="G7" s="72"/>
      <c r="H7" s="77"/>
      <c r="I7" s="73"/>
      <c r="J7" s="72"/>
      <c r="K7" s="77"/>
      <c r="L7" s="73"/>
      <c r="M7" s="72"/>
      <c r="N7" s="77"/>
      <c r="O7" s="73"/>
      <c r="P7" s="72">
        <v>308.1</v>
      </c>
      <c r="Q7" s="77">
        <v>108.46</v>
      </c>
      <c r="R7" s="73">
        <f aca="true" t="shared" si="1" ref="R7:R12">Q7*100/C7</f>
        <v>89.97663146107665</v>
      </c>
      <c r="S7" s="72">
        <v>235.76</v>
      </c>
      <c r="T7" s="77">
        <v>106.86</v>
      </c>
      <c r="U7" s="73">
        <f aca="true" t="shared" si="2" ref="U7:U12">T7*100/C7</f>
        <v>88.64929778656325</v>
      </c>
      <c r="V7" s="72">
        <v>335.1</v>
      </c>
      <c r="W7" s="77">
        <v>82.17</v>
      </c>
      <c r="X7" s="73">
        <v>68.18</v>
      </c>
      <c r="Y7" s="72">
        <v>268.17</v>
      </c>
      <c r="Z7" s="77">
        <v>19.94</v>
      </c>
      <c r="AA7" s="73">
        <v>62.04</v>
      </c>
      <c r="AB7" s="92">
        <f aca="true" t="shared" si="3" ref="AB7:AB15">AVERAGE(F7,I7,L7,O7,R7,U7,X7,AA7)</f>
        <v>77.21148231190998</v>
      </c>
    </row>
    <row r="8" spans="1:28" ht="12.75">
      <c r="A8" s="9" t="s">
        <v>3</v>
      </c>
      <c r="B8" s="3">
        <v>6529.7</v>
      </c>
      <c r="C8" s="81">
        <f t="shared" si="0"/>
        <v>243.55781</v>
      </c>
      <c r="D8" s="9">
        <v>766.1</v>
      </c>
      <c r="E8" s="3">
        <v>96.65</v>
      </c>
      <c r="F8" s="10">
        <v>39.68</v>
      </c>
      <c r="G8" s="9">
        <v>815.2</v>
      </c>
      <c r="H8" s="3">
        <v>132.58</v>
      </c>
      <c r="I8" s="10">
        <f>H8*100/C8</f>
        <v>54.434715109320464</v>
      </c>
      <c r="J8" s="9">
        <v>711.7</v>
      </c>
      <c r="K8" s="3">
        <v>295.09</v>
      </c>
      <c r="L8" s="10">
        <v>121.16</v>
      </c>
      <c r="M8" s="9">
        <v>1006.8</v>
      </c>
      <c r="N8" s="3">
        <v>195.83</v>
      </c>
      <c r="O8" s="10">
        <f aca="true" t="shared" si="4" ref="O8:O15">N8*100/C8</f>
        <v>80.40390903498435</v>
      </c>
      <c r="P8" s="9">
        <v>876.1</v>
      </c>
      <c r="Q8" s="3">
        <v>211.94</v>
      </c>
      <c r="R8" s="10">
        <f t="shared" si="1"/>
        <v>87.01835510838269</v>
      </c>
      <c r="S8" s="9">
        <v>862.1</v>
      </c>
      <c r="T8" s="3">
        <v>198.58</v>
      </c>
      <c r="U8" s="10">
        <f t="shared" si="2"/>
        <v>81.5330044230567</v>
      </c>
      <c r="V8" s="9">
        <v>867.13</v>
      </c>
      <c r="W8" s="3">
        <v>151.81</v>
      </c>
      <c r="X8" s="10">
        <v>62.33</v>
      </c>
      <c r="Y8" s="9">
        <v>448.65</v>
      </c>
      <c r="Z8" s="3">
        <v>42.84</v>
      </c>
      <c r="AA8" s="10">
        <v>65.96</v>
      </c>
      <c r="AB8" s="93">
        <f t="shared" si="3"/>
        <v>74.06499795946803</v>
      </c>
    </row>
    <row r="9" spans="1:28" ht="12.75">
      <c r="A9" s="9" t="s">
        <v>93</v>
      </c>
      <c r="B9" s="3">
        <v>4858.9</v>
      </c>
      <c r="C9" s="81">
        <f t="shared" si="0"/>
        <v>181.23696999999999</v>
      </c>
      <c r="D9" s="9">
        <v>470.1</v>
      </c>
      <c r="E9" s="3">
        <v>100.65</v>
      </c>
      <c r="F9" s="10">
        <v>55.53</v>
      </c>
      <c r="G9" s="9">
        <v>543.79</v>
      </c>
      <c r="H9" s="3">
        <v>107.55</v>
      </c>
      <c r="I9" s="10">
        <f>H9*100/C9</f>
        <v>59.34219712457122</v>
      </c>
      <c r="J9" s="9">
        <v>452.64</v>
      </c>
      <c r="K9" s="3">
        <v>223.75</v>
      </c>
      <c r="L9" s="10">
        <v>123.45</v>
      </c>
      <c r="M9" s="9">
        <v>654.03</v>
      </c>
      <c r="N9" s="3">
        <v>148.44</v>
      </c>
      <c r="O9" s="10">
        <f t="shared" si="4"/>
        <v>81.90381907179314</v>
      </c>
      <c r="P9" s="9">
        <v>470.79</v>
      </c>
      <c r="Q9" s="3">
        <v>153.96</v>
      </c>
      <c r="R9" s="10">
        <f t="shared" si="1"/>
        <v>84.94955527009749</v>
      </c>
      <c r="S9" s="9">
        <v>501.39</v>
      </c>
      <c r="T9" s="3">
        <v>130.49</v>
      </c>
      <c r="U9" s="10">
        <f t="shared" si="2"/>
        <v>71.99965878926359</v>
      </c>
      <c r="V9" s="9">
        <v>508.89</v>
      </c>
      <c r="W9" s="3">
        <v>120.96</v>
      </c>
      <c r="X9" s="10">
        <v>66.74</v>
      </c>
      <c r="Y9" s="9">
        <v>495.74</v>
      </c>
      <c r="Z9" s="3">
        <v>42.08</v>
      </c>
      <c r="AA9" s="10">
        <v>87.07</v>
      </c>
      <c r="AB9" s="93">
        <f t="shared" si="3"/>
        <v>78.87315378196567</v>
      </c>
    </row>
    <row r="10" spans="1:28" ht="12.75">
      <c r="A10" s="9" t="s">
        <v>94</v>
      </c>
      <c r="B10" s="3">
        <v>3223.2</v>
      </c>
      <c r="C10" s="81">
        <f t="shared" si="0"/>
        <v>120.22536</v>
      </c>
      <c r="D10" s="9"/>
      <c r="E10" s="3"/>
      <c r="F10" s="10"/>
      <c r="G10" s="9"/>
      <c r="H10" s="3"/>
      <c r="I10" s="10"/>
      <c r="J10" s="9">
        <v>102.96</v>
      </c>
      <c r="K10" s="3">
        <v>120.15</v>
      </c>
      <c r="L10" s="10">
        <v>99.93</v>
      </c>
      <c r="M10" s="9">
        <v>406.42</v>
      </c>
      <c r="N10" s="3">
        <v>84.47</v>
      </c>
      <c r="O10" s="10">
        <f t="shared" si="4"/>
        <v>70.25971891454516</v>
      </c>
      <c r="P10" s="9">
        <v>437.75</v>
      </c>
      <c r="Q10" s="3">
        <v>94.36</v>
      </c>
      <c r="R10" s="10">
        <f t="shared" si="1"/>
        <v>78.48593674412787</v>
      </c>
      <c r="S10" s="9">
        <v>332.69</v>
      </c>
      <c r="T10" s="3">
        <v>97.37</v>
      </c>
      <c r="U10" s="10">
        <f t="shared" si="2"/>
        <v>80.98956825747912</v>
      </c>
      <c r="V10" s="9">
        <v>372.2</v>
      </c>
      <c r="W10" s="3">
        <v>78.31</v>
      </c>
      <c r="X10" s="10">
        <v>65.13</v>
      </c>
      <c r="Y10" s="9">
        <v>338.2</v>
      </c>
      <c r="Z10" s="3">
        <v>23.45</v>
      </c>
      <c r="AA10" s="10">
        <v>73.14</v>
      </c>
      <c r="AB10" s="93">
        <f t="shared" si="3"/>
        <v>77.98920398602534</v>
      </c>
    </row>
    <row r="11" spans="1:28" ht="12.75">
      <c r="A11" s="9" t="s">
        <v>10</v>
      </c>
      <c r="B11" s="3">
        <v>4863.9</v>
      </c>
      <c r="C11" s="81">
        <f t="shared" si="0"/>
        <v>181.42346999999998</v>
      </c>
      <c r="D11" s="9">
        <v>513.21</v>
      </c>
      <c r="E11" s="3">
        <v>18.8</v>
      </c>
      <c r="F11" s="10">
        <v>10.36</v>
      </c>
      <c r="G11" s="9">
        <v>539.69</v>
      </c>
      <c r="H11" s="3">
        <v>6.9</v>
      </c>
      <c r="I11" s="10">
        <f>H11*100/C11</f>
        <v>3.8032565466860495</v>
      </c>
      <c r="J11" s="9">
        <v>403.9</v>
      </c>
      <c r="K11" s="3">
        <v>214.53</v>
      </c>
      <c r="L11" s="10">
        <v>118.25</v>
      </c>
      <c r="M11" s="9">
        <v>578.9</v>
      </c>
      <c r="N11" s="3">
        <v>145.27</v>
      </c>
      <c r="O11" s="10">
        <f t="shared" si="4"/>
        <v>80.07233022276557</v>
      </c>
      <c r="P11" s="9">
        <v>417.4</v>
      </c>
      <c r="Q11" s="3">
        <v>149.06</v>
      </c>
      <c r="R11" s="10">
        <f t="shared" si="1"/>
        <v>82.16136534043805</v>
      </c>
      <c r="S11" s="9">
        <v>449.1</v>
      </c>
      <c r="T11" s="3">
        <v>146.13</v>
      </c>
      <c r="U11" s="10">
        <f t="shared" si="2"/>
        <v>80.54635929959889</v>
      </c>
      <c r="V11" s="9">
        <v>435.91</v>
      </c>
      <c r="W11" s="3">
        <v>118.01</v>
      </c>
      <c r="X11" s="10">
        <v>44.4</v>
      </c>
      <c r="Y11" s="9">
        <v>364.94</v>
      </c>
      <c r="Z11" s="3">
        <v>31.02</v>
      </c>
      <c r="AA11" s="10">
        <v>64.12</v>
      </c>
      <c r="AB11" s="93">
        <f t="shared" si="3"/>
        <v>60.464163926186075</v>
      </c>
    </row>
    <row r="12" spans="1:28" ht="12.75">
      <c r="A12" s="9" t="s">
        <v>36</v>
      </c>
      <c r="B12" s="3">
        <v>9742.2</v>
      </c>
      <c r="C12" s="81">
        <f t="shared" si="0"/>
        <v>363.38406000000003</v>
      </c>
      <c r="D12" s="9">
        <v>1028.46</v>
      </c>
      <c r="E12" s="3">
        <v>120.19</v>
      </c>
      <c r="F12" s="10">
        <v>33.07</v>
      </c>
      <c r="G12" s="9">
        <v>1140.53</v>
      </c>
      <c r="H12" s="3">
        <v>176.87</v>
      </c>
      <c r="I12" s="10">
        <f>H12*100/C12</f>
        <v>48.67302104555714</v>
      </c>
      <c r="J12" s="9">
        <v>933.55</v>
      </c>
      <c r="K12" s="3">
        <v>375.91</v>
      </c>
      <c r="L12" s="10">
        <v>103.45</v>
      </c>
      <c r="M12" s="9">
        <v>1374.8</v>
      </c>
      <c r="N12" s="3">
        <v>252.47</v>
      </c>
      <c r="O12" s="10">
        <f t="shared" si="4"/>
        <v>69.47745589060786</v>
      </c>
      <c r="P12" s="9">
        <v>979.16</v>
      </c>
      <c r="Q12" s="3">
        <v>257.44</v>
      </c>
      <c r="R12" s="10">
        <f t="shared" si="1"/>
        <v>70.84515484801396</v>
      </c>
      <c r="S12" s="9">
        <v>980.32</v>
      </c>
      <c r="T12" s="3">
        <v>248.19</v>
      </c>
      <c r="U12" s="10">
        <f t="shared" si="2"/>
        <v>68.2996386798034</v>
      </c>
      <c r="V12" s="9">
        <v>972.25</v>
      </c>
      <c r="W12" s="3">
        <v>195.78</v>
      </c>
      <c r="X12" s="10">
        <v>53.88</v>
      </c>
      <c r="Y12" s="9">
        <v>993.26</v>
      </c>
      <c r="Z12" s="3">
        <v>48.07</v>
      </c>
      <c r="AA12" s="10">
        <v>49.61</v>
      </c>
      <c r="AB12" s="93">
        <f t="shared" si="3"/>
        <v>62.1631588079978</v>
      </c>
    </row>
    <row r="13" spans="1:28" ht="12.75">
      <c r="A13" s="9" t="s">
        <v>8</v>
      </c>
      <c r="B13" s="3">
        <v>3193.3</v>
      </c>
      <c r="C13" s="81">
        <f t="shared" si="0"/>
        <v>119.11009</v>
      </c>
      <c r="D13" s="9">
        <v>281.77</v>
      </c>
      <c r="E13" s="3">
        <v>95.24</v>
      </c>
      <c r="F13" s="10">
        <v>79.96</v>
      </c>
      <c r="G13" s="9">
        <v>310.87</v>
      </c>
      <c r="H13" s="3">
        <v>84.4</v>
      </c>
      <c r="I13" s="10">
        <f>H13*100/C13</f>
        <v>70.85881641093546</v>
      </c>
      <c r="J13" s="9">
        <v>262.57</v>
      </c>
      <c r="K13" s="3">
        <v>167.89</v>
      </c>
      <c r="L13" s="10">
        <v>140.95</v>
      </c>
      <c r="M13" s="9">
        <v>330.27</v>
      </c>
      <c r="N13" s="3">
        <v>115.04</v>
      </c>
      <c r="O13" s="10">
        <f t="shared" si="4"/>
        <v>96.58291753452625</v>
      </c>
      <c r="P13" s="9">
        <v>233.57</v>
      </c>
      <c r="Q13" s="3">
        <v>115.04</v>
      </c>
      <c r="R13" s="10">
        <f>Q13*100/C13</f>
        <v>96.58291753452625</v>
      </c>
      <c r="S13" s="9">
        <v>248.07</v>
      </c>
      <c r="T13" s="3">
        <v>114.57</v>
      </c>
      <c r="U13" s="10">
        <f>T13*100/C13</f>
        <v>96.18832459953644</v>
      </c>
      <c r="V13" s="9">
        <v>252.89</v>
      </c>
      <c r="W13" s="3">
        <v>93.66</v>
      </c>
      <c r="X13" s="10">
        <v>78.63</v>
      </c>
      <c r="Y13" s="9">
        <v>231.41</v>
      </c>
      <c r="Z13" s="3">
        <v>28.71</v>
      </c>
      <c r="AA13" s="10">
        <v>90.39</v>
      </c>
      <c r="AB13" s="93">
        <f t="shared" si="3"/>
        <v>93.76787200994055</v>
      </c>
    </row>
    <row r="14" spans="1:28" ht="12.75">
      <c r="A14" s="9" t="s">
        <v>6</v>
      </c>
      <c r="B14" s="3">
        <v>3127.6</v>
      </c>
      <c r="C14" s="81">
        <f t="shared" si="0"/>
        <v>116.65948</v>
      </c>
      <c r="D14" s="9">
        <v>446.97</v>
      </c>
      <c r="E14" s="3">
        <v>58.13</v>
      </c>
      <c r="F14" s="10">
        <v>49.83</v>
      </c>
      <c r="G14" s="9">
        <v>466.21</v>
      </c>
      <c r="H14" s="3">
        <v>81.61</v>
      </c>
      <c r="I14" s="10">
        <f>H14*100/C14</f>
        <v>69.95573784487982</v>
      </c>
      <c r="J14" s="9">
        <v>365.18</v>
      </c>
      <c r="K14" s="3">
        <v>136.5</v>
      </c>
      <c r="L14" s="10">
        <v>117</v>
      </c>
      <c r="M14" s="9">
        <v>500.08</v>
      </c>
      <c r="N14" s="3">
        <v>111.16</v>
      </c>
      <c r="O14" s="10">
        <f t="shared" si="4"/>
        <v>95.28586960956795</v>
      </c>
      <c r="P14" s="9">
        <v>354.58</v>
      </c>
      <c r="Q14" s="3">
        <v>111.81</v>
      </c>
      <c r="R14" s="10">
        <f>Q14*100/C14</f>
        <v>95.84304678882505</v>
      </c>
      <c r="S14" s="9">
        <v>374.49</v>
      </c>
      <c r="T14" s="3">
        <v>108.77</v>
      </c>
      <c r="U14" s="10">
        <f>T14*100/C14</f>
        <v>93.23717198122262</v>
      </c>
      <c r="V14" s="9">
        <v>392.84</v>
      </c>
      <c r="W14" s="3">
        <v>89.14</v>
      </c>
      <c r="X14" s="10">
        <v>76.41</v>
      </c>
      <c r="Y14" s="9">
        <v>360.81</v>
      </c>
      <c r="Z14" s="3">
        <v>23.72</v>
      </c>
      <c r="AA14" s="10">
        <v>76.24</v>
      </c>
      <c r="AB14" s="93">
        <f t="shared" si="3"/>
        <v>84.22522827806192</v>
      </c>
    </row>
    <row r="15" spans="1:28" ht="12.75">
      <c r="A15" s="9" t="s">
        <v>34</v>
      </c>
      <c r="B15" s="3">
        <v>3758.9</v>
      </c>
      <c r="C15" s="81">
        <f t="shared" si="0"/>
        <v>140.20697</v>
      </c>
      <c r="D15" s="9">
        <v>358.31</v>
      </c>
      <c r="E15" s="3">
        <v>45.71</v>
      </c>
      <c r="F15" s="10">
        <v>32.6</v>
      </c>
      <c r="G15" s="9">
        <v>482.53</v>
      </c>
      <c r="H15" s="3">
        <v>110.24</v>
      </c>
      <c r="I15" s="10">
        <f>H15*100/C15</f>
        <v>78.62661891915928</v>
      </c>
      <c r="J15" s="9">
        <v>413.83</v>
      </c>
      <c r="K15" s="3">
        <v>215.75</v>
      </c>
      <c r="L15" s="10">
        <v>153.88</v>
      </c>
      <c r="M15" s="9">
        <v>574.22</v>
      </c>
      <c r="N15" s="3">
        <v>109.81</v>
      </c>
      <c r="O15" s="10">
        <f t="shared" si="4"/>
        <v>78.31992945857114</v>
      </c>
      <c r="P15" s="9">
        <v>416.37</v>
      </c>
      <c r="Q15" s="3">
        <v>121.04</v>
      </c>
      <c r="R15" s="10">
        <f>Q15*100/C15</f>
        <v>86.3295169990479</v>
      </c>
      <c r="S15" s="9">
        <v>428.77</v>
      </c>
      <c r="T15" s="3">
        <v>130.33</v>
      </c>
      <c r="U15" s="10">
        <f>T15*100/C15</f>
        <v>92.9554358103595</v>
      </c>
      <c r="V15" s="9">
        <v>436.27</v>
      </c>
      <c r="W15" s="3">
        <v>112.24</v>
      </c>
      <c r="X15" s="10">
        <v>80.05</v>
      </c>
      <c r="Y15" s="9">
        <v>320.53</v>
      </c>
      <c r="Z15" s="3">
        <v>10.71</v>
      </c>
      <c r="AA15" s="10">
        <v>28.64</v>
      </c>
      <c r="AB15" s="93">
        <f t="shared" si="3"/>
        <v>78.92518764839221</v>
      </c>
    </row>
  </sheetData>
  <sheetProtection/>
  <mergeCells count="10">
    <mergeCell ref="S3:U3"/>
    <mergeCell ref="V3:X3"/>
    <mergeCell ref="Y3:AA3"/>
    <mergeCell ref="AB3:AB5"/>
    <mergeCell ref="C2:G2"/>
    <mergeCell ref="D3:F3"/>
    <mergeCell ref="G3:I3"/>
    <mergeCell ref="J3:L3"/>
    <mergeCell ref="M3:O3"/>
    <mergeCell ref="P3:R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AF30"/>
  <sheetViews>
    <sheetView zoomScalePageLayoutView="0" workbookViewId="0" topLeftCell="A1">
      <selection activeCell="G19" sqref="G19:Z19"/>
    </sheetView>
  </sheetViews>
  <sheetFormatPr defaultColWidth="9.140625" defaultRowHeight="12.75"/>
  <cols>
    <col min="1" max="1" width="15.421875" style="0" customWidth="1"/>
    <col min="2" max="2" width="7.28125" style="0" customWidth="1"/>
    <col min="3" max="3" width="5.8515625" style="0" customWidth="1"/>
    <col min="4" max="4" width="4.8515625" style="0" customWidth="1"/>
    <col min="5" max="5" width="5.421875" style="0" customWidth="1"/>
    <col min="6" max="6" width="7.7109375" style="0" customWidth="1"/>
    <col min="7" max="7" width="6.57421875" style="0" customWidth="1"/>
    <col min="8" max="8" width="5.421875" style="0" customWidth="1"/>
    <col min="9" max="9" width="6.8515625" style="0" customWidth="1"/>
    <col min="10" max="10" width="6.57421875" style="0" customWidth="1"/>
    <col min="11" max="11" width="5.421875" style="0" customWidth="1"/>
    <col min="12" max="12" width="7.00390625" style="0" customWidth="1"/>
    <col min="13" max="14" width="6.00390625" style="0" customWidth="1"/>
    <col min="15" max="15" width="6.140625" style="0" customWidth="1"/>
    <col min="16" max="16" width="7.00390625" style="0" customWidth="1"/>
    <col min="17" max="17" width="6.00390625" style="0" customWidth="1"/>
    <col min="18" max="18" width="5.421875" style="0" customWidth="1"/>
    <col min="19" max="19" width="6.7109375" style="0" customWidth="1"/>
    <col min="20" max="20" width="6.421875" style="0" customWidth="1"/>
    <col min="21" max="21" width="7.00390625" style="0" customWidth="1"/>
    <col min="22" max="22" width="5.57421875" style="0" customWidth="1"/>
    <col min="23" max="24" width="6.00390625" style="0" customWidth="1"/>
    <col min="25" max="26" width="5.140625" style="0" customWidth="1"/>
    <col min="27" max="27" width="5.7109375" style="18" customWidth="1"/>
    <col min="28" max="28" width="7.28125" style="0" customWidth="1"/>
    <col min="29" max="29" width="10.00390625" style="0" bestFit="1" customWidth="1"/>
  </cols>
  <sheetData>
    <row r="2" spans="1:28" ht="16.5" thickBot="1">
      <c r="A2" s="2"/>
      <c r="B2" s="2"/>
      <c r="C2" s="2"/>
      <c r="D2" s="2"/>
      <c r="E2" s="2"/>
      <c r="F2" s="273" t="s">
        <v>51</v>
      </c>
      <c r="G2" s="273"/>
      <c r="H2" s="273"/>
      <c r="I2" s="273"/>
      <c r="J2" s="27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7"/>
      <c r="AB2" s="2"/>
    </row>
    <row r="3" spans="1:28" ht="12.75">
      <c r="A3" s="25"/>
      <c r="B3" s="45" t="s">
        <v>38</v>
      </c>
      <c r="C3" s="25" t="s">
        <v>48</v>
      </c>
      <c r="D3" s="25" t="s">
        <v>39</v>
      </c>
      <c r="E3" s="45" t="s">
        <v>18</v>
      </c>
      <c r="F3" s="25" t="s">
        <v>40</v>
      </c>
      <c r="G3" s="277" t="s">
        <v>23</v>
      </c>
      <c r="H3" s="278"/>
      <c r="I3" s="278"/>
      <c r="J3" s="277" t="s">
        <v>21</v>
      </c>
      <c r="K3" s="278"/>
      <c r="L3" s="278"/>
      <c r="M3" s="277" t="s">
        <v>26</v>
      </c>
      <c r="N3" s="278"/>
      <c r="O3" s="279"/>
      <c r="P3" s="277" t="s">
        <v>27</v>
      </c>
      <c r="Q3" s="278"/>
      <c r="R3" s="278"/>
      <c r="S3" s="277" t="s">
        <v>28</v>
      </c>
      <c r="T3" s="278"/>
      <c r="U3" s="279"/>
      <c r="V3" s="277" t="s">
        <v>29</v>
      </c>
      <c r="W3" s="278"/>
      <c r="X3" s="278"/>
      <c r="Y3" s="277" t="s">
        <v>30</v>
      </c>
      <c r="Z3" s="278"/>
      <c r="AA3" s="279"/>
      <c r="AB3" s="54" t="s">
        <v>98</v>
      </c>
    </row>
    <row r="4" spans="1:28" ht="12.75">
      <c r="A4" s="39" t="s">
        <v>0</v>
      </c>
      <c r="B4" s="43" t="s">
        <v>20</v>
      </c>
      <c r="C4" s="39" t="s">
        <v>20</v>
      </c>
      <c r="D4" s="39" t="s">
        <v>46</v>
      </c>
      <c r="E4" s="43" t="s">
        <v>19</v>
      </c>
      <c r="F4" s="40" t="s">
        <v>41</v>
      </c>
      <c r="G4" s="44" t="s">
        <v>22</v>
      </c>
      <c r="H4" s="41" t="s">
        <v>24</v>
      </c>
      <c r="I4" s="44" t="s">
        <v>44</v>
      </c>
      <c r="J4" s="50" t="s">
        <v>22</v>
      </c>
      <c r="K4" s="41" t="s">
        <v>24</v>
      </c>
      <c r="L4" s="44" t="s">
        <v>44</v>
      </c>
      <c r="M4" s="50" t="s">
        <v>22</v>
      </c>
      <c r="N4" s="41" t="s">
        <v>24</v>
      </c>
      <c r="O4" s="42" t="s">
        <v>44</v>
      </c>
      <c r="P4" s="50" t="s">
        <v>22</v>
      </c>
      <c r="Q4" s="41" t="s">
        <v>24</v>
      </c>
      <c r="R4" s="44" t="s">
        <v>44</v>
      </c>
      <c r="S4" s="50" t="s">
        <v>22</v>
      </c>
      <c r="T4" s="41" t="s">
        <v>24</v>
      </c>
      <c r="U4" s="42" t="s">
        <v>44</v>
      </c>
      <c r="V4" s="50" t="s">
        <v>22</v>
      </c>
      <c r="W4" s="41" t="s">
        <v>24</v>
      </c>
      <c r="X4" s="44" t="s">
        <v>44</v>
      </c>
      <c r="Y4" s="50" t="s">
        <v>22</v>
      </c>
      <c r="Z4" s="41" t="s">
        <v>24</v>
      </c>
      <c r="AA4" s="42" t="s">
        <v>44</v>
      </c>
      <c r="AB4" s="36" t="s">
        <v>32</v>
      </c>
    </row>
    <row r="5" spans="1:28" ht="12.75">
      <c r="A5" s="26"/>
      <c r="B5" s="46"/>
      <c r="C5" s="26" t="s">
        <v>45</v>
      </c>
      <c r="D5" s="26" t="s">
        <v>47</v>
      </c>
      <c r="E5" s="46"/>
      <c r="F5" s="27" t="s">
        <v>42</v>
      </c>
      <c r="G5" s="44" t="s">
        <v>43</v>
      </c>
      <c r="H5" s="49" t="s">
        <v>42</v>
      </c>
      <c r="I5" s="44" t="s">
        <v>52</v>
      </c>
      <c r="J5" s="50" t="s">
        <v>43</v>
      </c>
      <c r="K5" s="49" t="s">
        <v>42</v>
      </c>
      <c r="L5" s="44" t="s">
        <v>52</v>
      </c>
      <c r="M5" s="50" t="s">
        <v>43</v>
      </c>
      <c r="N5" s="49" t="s">
        <v>42</v>
      </c>
      <c r="O5" s="42" t="s">
        <v>52</v>
      </c>
      <c r="P5" s="50" t="s">
        <v>43</v>
      </c>
      <c r="Q5" s="49" t="s">
        <v>42</v>
      </c>
      <c r="R5" s="44" t="s">
        <v>52</v>
      </c>
      <c r="S5" s="50" t="s">
        <v>43</v>
      </c>
      <c r="T5" s="49" t="s">
        <v>42</v>
      </c>
      <c r="U5" s="42" t="s">
        <v>52</v>
      </c>
      <c r="V5" s="50" t="s">
        <v>43</v>
      </c>
      <c r="W5" s="49" t="s">
        <v>42</v>
      </c>
      <c r="X5" s="44" t="s">
        <v>52</v>
      </c>
      <c r="Y5" s="50" t="s">
        <v>43</v>
      </c>
      <c r="Z5" s="49" t="s">
        <v>42</v>
      </c>
      <c r="AA5" s="42" t="s">
        <v>52</v>
      </c>
      <c r="AB5" s="53" t="s">
        <v>99</v>
      </c>
    </row>
    <row r="6" spans="1:28" ht="13.5" thickBot="1">
      <c r="A6" s="37">
        <v>1</v>
      </c>
      <c r="B6" s="47">
        <v>2</v>
      </c>
      <c r="C6" s="37">
        <v>3</v>
      </c>
      <c r="D6" s="37">
        <v>4</v>
      </c>
      <c r="E6" s="47">
        <v>5</v>
      </c>
      <c r="F6" s="38">
        <v>6</v>
      </c>
      <c r="G6" s="48">
        <v>7</v>
      </c>
      <c r="H6" s="31">
        <v>8</v>
      </c>
      <c r="I6" s="51">
        <v>9</v>
      </c>
      <c r="J6" s="30">
        <v>10</v>
      </c>
      <c r="K6" s="31">
        <v>11</v>
      </c>
      <c r="L6" s="51">
        <v>12</v>
      </c>
      <c r="M6" s="30">
        <v>13</v>
      </c>
      <c r="N6" s="31">
        <v>14</v>
      </c>
      <c r="O6" s="32">
        <v>15</v>
      </c>
      <c r="P6" s="30">
        <v>16</v>
      </c>
      <c r="Q6" s="31">
        <v>17</v>
      </c>
      <c r="R6" s="58">
        <v>18</v>
      </c>
      <c r="S6" s="30">
        <v>19</v>
      </c>
      <c r="T6" s="31">
        <v>20</v>
      </c>
      <c r="U6" s="32">
        <v>21</v>
      </c>
      <c r="V6" s="30">
        <v>22</v>
      </c>
      <c r="W6" s="31">
        <v>23</v>
      </c>
      <c r="X6" s="51">
        <v>24</v>
      </c>
      <c r="Y6" s="30">
        <v>25</v>
      </c>
      <c r="Z6" s="31">
        <v>26</v>
      </c>
      <c r="AA6" s="32">
        <v>27</v>
      </c>
      <c r="AB6" s="52">
        <v>28</v>
      </c>
    </row>
    <row r="7" spans="1:31" ht="12.75">
      <c r="A7" s="59" t="s">
        <v>5</v>
      </c>
      <c r="B7" s="55">
        <v>3083.2</v>
      </c>
      <c r="C7" s="55">
        <v>71</v>
      </c>
      <c r="D7" s="55">
        <v>7</v>
      </c>
      <c r="E7" s="55">
        <v>147</v>
      </c>
      <c r="F7" s="60">
        <v>115</v>
      </c>
      <c r="G7" s="28">
        <v>429.5</v>
      </c>
      <c r="H7" s="1">
        <v>14.74</v>
      </c>
      <c r="I7" s="29">
        <v>12.82</v>
      </c>
      <c r="J7" s="28">
        <v>444.1</v>
      </c>
      <c r="K7" s="1">
        <v>46.32</v>
      </c>
      <c r="L7" s="29">
        <v>40.28</v>
      </c>
      <c r="M7" s="28">
        <v>445.2</v>
      </c>
      <c r="N7" s="1">
        <v>67.57</v>
      </c>
      <c r="O7" s="29">
        <v>58.76</v>
      </c>
      <c r="P7" s="33">
        <v>473.1</v>
      </c>
      <c r="Q7" s="1">
        <v>73.86</v>
      </c>
      <c r="R7" s="34">
        <v>64.22</v>
      </c>
      <c r="S7" s="28">
        <v>445.48</v>
      </c>
      <c r="T7" s="1">
        <v>101.18</v>
      </c>
      <c r="U7" s="29">
        <v>87.98</v>
      </c>
      <c r="V7" s="28">
        <v>321.94</v>
      </c>
      <c r="W7" s="1">
        <v>72.92</v>
      </c>
      <c r="X7" s="35">
        <v>63.41</v>
      </c>
      <c r="Y7" s="28">
        <v>391.76</v>
      </c>
      <c r="Z7" s="1">
        <v>69.18</v>
      </c>
      <c r="AA7" s="29">
        <v>55.24</v>
      </c>
      <c r="AB7" s="95">
        <f>AVERAGE(I7,L7,O7,R7,U7,AA7)</f>
        <v>53.21666666666667</v>
      </c>
      <c r="AC7" s="8"/>
      <c r="AE7" s="8"/>
    </row>
    <row r="8" spans="1:31" ht="12.75">
      <c r="A8" s="61" t="s">
        <v>6</v>
      </c>
      <c r="B8" s="56">
        <v>3127.6</v>
      </c>
      <c r="C8" s="56">
        <v>72</v>
      </c>
      <c r="D8" s="56">
        <v>10</v>
      </c>
      <c r="E8" s="56">
        <v>144</v>
      </c>
      <c r="F8" s="62">
        <v>116.66</v>
      </c>
      <c r="G8" s="5">
        <v>452</v>
      </c>
      <c r="H8" s="4">
        <v>47.4</v>
      </c>
      <c r="I8" s="7">
        <v>40.63</v>
      </c>
      <c r="J8" s="5">
        <v>510.2</v>
      </c>
      <c r="K8" s="4">
        <v>86.84</v>
      </c>
      <c r="L8" s="7">
        <v>74.43</v>
      </c>
      <c r="M8" s="5">
        <v>520.5</v>
      </c>
      <c r="N8" s="4">
        <v>103.76</v>
      </c>
      <c r="O8" s="7">
        <v>88.94</v>
      </c>
      <c r="P8" s="22">
        <v>567.2</v>
      </c>
      <c r="Q8" s="4">
        <v>113.46</v>
      </c>
      <c r="R8" s="16">
        <v>97.26</v>
      </c>
      <c r="S8" s="5">
        <v>567.2</v>
      </c>
      <c r="T8" s="4">
        <v>123.59</v>
      </c>
      <c r="U8" s="7">
        <v>105.94</v>
      </c>
      <c r="V8" s="5">
        <v>471.38</v>
      </c>
      <c r="W8" s="4">
        <v>101.45</v>
      </c>
      <c r="X8" s="6">
        <v>86.96</v>
      </c>
      <c r="Y8" s="5">
        <v>551.44</v>
      </c>
      <c r="Z8" s="4">
        <v>85.54</v>
      </c>
      <c r="AA8" s="7">
        <v>73.32</v>
      </c>
      <c r="AB8" s="95">
        <f>AVERAGE(I8,L8,O8,R8,U8,AA8)</f>
        <v>80.08666666666666</v>
      </c>
      <c r="AC8" s="8"/>
      <c r="AE8" s="8"/>
    </row>
    <row r="9" spans="1:31" ht="12.75">
      <c r="A9" s="61" t="s">
        <v>2</v>
      </c>
      <c r="B9" s="57">
        <v>3218.1</v>
      </c>
      <c r="C9" s="57">
        <v>60</v>
      </c>
      <c r="D9" s="57">
        <v>3</v>
      </c>
      <c r="E9" s="57">
        <v>151</v>
      </c>
      <c r="F9" s="62">
        <v>120.04</v>
      </c>
      <c r="G9" s="5">
        <v>191.8</v>
      </c>
      <c r="H9" s="4">
        <v>49.175</v>
      </c>
      <c r="I9" s="7">
        <v>40.97</v>
      </c>
      <c r="J9" s="5">
        <v>405.7</v>
      </c>
      <c r="K9" s="4">
        <v>73.073</v>
      </c>
      <c r="L9" s="7">
        <v>60.87</v>
      </c>
      <c r="M9" s="5">
        <v>369.6</v>
      </c>
      <c r="N9" s="4">
        <v>99.58</v>
      </c>
      <c r="O9" s="7">
        <v>82.96</v>
      </c>
      <c r="P9" s="22">
        <v>414</v>
      </c>
      <c r="Q9" s="4">
        <v>109.05</v>
      </c>
      <c r="R9" s="16">
        <v>90.84</v>
      </c>
      <c r="S9" s="5">
        <v>410.12</v>
      </c>
      <c r="T9" s="4">
        <v>129.88</v>
      </c>
      <c r="U9" s="7">
        <v>108.2</v>
      </c>
      <c r="V9" s="5">
        <v>398.26</v>
      </c>
      <c r="W9" s="4">
        <v>95.34</v>
      </c>
      <c r="X9" s="6">
        <v>79.42</v>
      </c>
      <c r="Y9" s="5">
        <v>501.2</v>
      </c>
      <c r="Z9" s="4">
        <v>86.03</v>
      </c>
      <c r="AA9" s="7">
        <v>71.67</v>
      </c>
      <c r="AB9" s="95">
        <f aca="true" t="shared" si="0" ref="AB9:AB28">AVERAGE(I9,L9,O9,R9,U9,AA9)</f>
        <v>75.91833333333334</v>
      </c>
      <c r="AC9" s="8"/>
      <c r="AE9" s="8"/>
    </row>
    <row r="10" spans="1:31" ht="12.75">
      <c r="A10" s="61" t="s">
        <v>4</v>
      </c>
      <c r="B10" s="57">
        <v>3510.9</v>
      </c>
      <c r="C10" s="57">
        <v>80</v>
      </c>
      <c r="D10" s="57">
        <v>4</v>
      </c>
      <c r="E10" s="57">
        <v>174</v>
      </c>
      <c r="F10" s="62">
        <v>130.96</v>
      </c>
      <c r="G10" s="5">
        <v>376.7</v>
      </c>
      <c r="H10" s="4">
        <v>48.05</v>
      </c>
      <c r="I10" s="7">
        <v>36.69</v>
      </c>
      <c r="J10" s="5">
        <v>414.8</v>
      </c>
      <c r="K10" s="4">
        <v>100.79</v>
      </c>
      <c r="L10" s="7">
        <v>76.96</v>
      </c>
      <c r="M10" s="5">
        <v>398.3</v>
      </c>
      <c r="N10" s="4">
        <v>124.03</v>
      </c>
      <c r="O10" s="7">
        <v>94.71</v>
      </c>
      <c r="P10" s="22">
        <v>428</v>
      </c>
      <c r="Q10" s="4">
        <v>130.3</v>
      </c>
      <c r="R10" s="16">
        <v>99.5</v>
      </c>
      <c r="S10" s="5">
        <v>448.23</v>
      </c>
      <c r="T10" s="4">
        <v>164.19</v>
      </c>
      <c r="U10" s="7">
        <v>125.38</v>
      </c>
      <c r="V10" s="5">
        <v>412.25</v>
      </c>
      <c r="W10" s="4">
        <v>119.81</v>
      </c>
      <c r="X10" s="6">
        <v>91.49</v>
      </c>
      <c r="Y10" s="5">
        <v>503.85</v>
      </c>
      <c r="Z10" s="4">
        <v>98.93</v>
      </c>
      <c r="AA10" s="7">
        <v>75.54</v>
      </c>
      <c r="AB10" s="95">
        <f t="shared" si="0"/>
        <v>84.79666666666667</v>
      </c>
      <c r="AC10" s="8"/>
      <c r="AE10" s="8"/>
    </row>
    <row r="11" spans="1:31" ht="12.75">
      <c r="A11" s="61" t="s">
        <v>1</v>
      </c>
      <c r="B11" s="57">
        <v>3558.23</v>
      </c>
      <c r="C11" s="57">
        <v>80</v>
      </c>
      <c r="D11" s="57">
        <v>10</v>
      </c>
      <c r="E11" s="57">
        <v>180</v>
      </c>
      <c r="F11" s="62">
        <v>132.72</v>
      </c>
      <c r="G11" s="5">
        <v>388.3</v>
      </c>
      <c r="H11" s="4">
        <v>40.28</v>
      </c>
      <c r="I11" s="7">
        <v>30.35</v>
      </c>
      <c r="J11" s="5">
        <v>511.6</v>
      </c>
      <c r="K11" s="4">
        <v>97.33</v>
      </c>
      <c r="L11" s="7">
        <v>73.33</v>
      </c>
      <c r="M11" s="5">
        <v>535.1</v>
      </c>
      <c r="N11" s="4">
        <v>128.17</v>
      </c>
      <c r="O11" s="7">
        <v>96.57</v>
      </c>
      <c r="P11" s="22">
        <v>590.2</v>
      </c>
      <c r="Q11" s="4">
        <v>131.98</v>
      </c>
      <c r="R11" s="16">
        <v>99.44</v>
      </c>
      <c r="S11" s="5">
        <v>588.65</v>
      </c>
      <c r="T11" s="4">
        <v>174.49</v>
      </c>
      <c r="U11" s="7">
        <v>131.47</v>
      </c>
      <c r="V11" s="5">
        <v>533.99</v>
      </c>
      <c r="W11" s="4">
        <v>122.97</v>
      </c>
      <c r="X11" s="6">
        <v>92.65</v>
      </c>
      <c r="Y11" s="5">
        <v>628</v>
      </c>
      <c r="Z11" s="4">
        <v>96.61</v>
      </c>
      <c r="AA11" s="7">
        <v>72.79</v>
      </c>
      <c r="AB11" s="95">
        <f t="shared" si="0"/>
        <v>83.99166666666666</v>
      </c>
      <c r="AC11" s="8"/>
      <c r="AE11" s="8"/>
    </row>
    <row r="12" spans="1:31" ht="12.75">
      <c r="A12" s="63" t="s">
        <v>3</v>
      </c>
      <c r="B12" s="57">
        <v>6529.7</v>
      </c>
      <c r="C12" s="57">
        <v>120</v>
      </c>
      <c r="D12" s="57">
        <v>9</v>
      </c>
      <c r="E12" s="57">
        <v>330</v>
      </c>
      <c r="F12" s="64">
        <v>243.56</v>
      </c>
      <c r="G12" s="9">
        <v>455.6</v>
      </c>
      <c r="H12" s="3">
        <v>37.13</v>
      </c>
      <c r="I12" s="10">
        <v>15.24</v>
      </c>
      <c r="J12" s="9">
        <v>1001.3</v>
      </c>
      <c r="K12" s="3">
        <v>134.8</v>
      </c>
      <c r="L12" s="10">
        <v>55.35</v>
      </c>
      <c r="M12" s="9">
        <v>1104.2</v>
      </c>
      <c r="N12" s="3">
        <v>170.99</v>
      </c>
      <c r="O12" s="10">
        <v>70.2</v>
      </c>
      <c r="P12" s="22">
        <v>1447.8</v>
      </c>
      <c r="Q12" s="4">
        <v>181.12</v>
      </c>
      <c r="R12" s="16">
        <v>74.36</v>
      </c>
      <c r="S12" s="9">
        <v>754.16</v>
      </c>
      <c r="T12" s="3">
        <v>263.85</v>
      </c>
      <c r="U12" s="10">
        <v>108.33</v>
      </c>
      <c r="V12" s="9">
        <v>398.53</v>
      </c>
      <c r="W12" s="3">
        <v>187.71</v>
      </c>
      <c r="X12" s="14">
        <v>77.07</v>
      </c>
      <c r="Y12" s="9">
        <v>467.68</v>
      </c>
      <c r="Z12" s="3">
        <v>185.98</v>
      </c>
      <c r="AA12" s="10">
        <v>76.36</v>
      </c>
      <c r="AB12" s="95">
        <f t="shared" si="0"/>
        <v>66.64</v>
      </c>
      <c r="AC12" s="8"/>
      <c r="AE12" s="8"/>
    </row>
    <row r="13" spans="1:32" ht="12.75">
      <c r="A13" s="61" t="s">
        <v>7</v>
      </c>
      <c r="B13" s="57">
        <v>6114</v>
      </c>
      <c r="C13" s="57">
        <v>112</v>
      </c>
      <c r="D13" s="57">
        <v>11</v>
      </c>
      <c r="E13" s="57">
        <v>283</v>
      </c>
      <c r="F13" s="62">
        <v>228.05</v>
      </c>
      <c r="G13" s="9">
        <v>560.46</v>
      </c>
      <c r="H13" s="3">
        <v>59.56</v>
      </c>
      <c r="I13" s="10">
        <v>26.12</v>
      </c>
      <c r="J13" s="9">
        <v>601.84</v>
      </c>
      <c r="K13" s="3">
        <v>114.57</v>
      </c>
      <c r="L13" s="10">
        <v>50.24</v>
      </c>
      <c r="M13" s="9">
        <v>354.4</v>
      </c>
      <c r="N13" s="3">
        <v>91.92</v>
      </c>
      <c r="O13" s="10">
        <v>40.31</v>
      </c>
      <c r="P13" s="22">
        <v>744.2</v>
      </c>
      <c r="Q13" s="4">
        <v>184.09</v>
      </c>
      <c r="R13" s="16">
        <v>80.72</v>
      </c>
      <c r="S13" s="9">
        <v>776.95</v>
      </c>
      <c r="T13" s="3">
        <v>222.55</v>
      </c>
      <c r="U13" s="10">
        <v>97.59</v>
      </c>
      <c r="V13" s="9">
        <v>281.76</v>
      </c>
      <c r="W13" s="3">
        <v>20.62</v>
      </c>
      <c r="X13" s="14">
        <v>9.04</v>
      </c>
      <c r="Y13" s="9">
        <v>408.73</v>
      </c>
      <c r="Z13" s="3">
        <v>129.54</v>
      </c>
      <c r="AA13" s="10">
        <v>52.91</v>
      </c>
      <c r="AB13" s="95">
        <f t="shared" si="0"/>
        <v>57.98166666666666</v>
      </c>
      <c r="AC13" s="8"/>
      <c r="AE13" s="8"/>
      <c r="AF13" s="8"/>
    </row>
    <row r="14" spans="1:31" ht="12.75">
      <c r="A14" s="65" t="s">
        <v>36</v>
      </c>
      <c r="B14" s="56">
        <v>9742.2</v>
      </c>
      <c r="C14" s="56">
        <v>200</v>
      </c>
      <c r="D14" s="56">
        <v>14</v>
      </c>
      <c r="E14" s="56">
        <v>510</v>
      </c>
      <c r="F14" s="66">
        <v>363.38</v>
      </c>
      <c r="G14" s="20">
        <v>1156.03</v>
      </c>
      <c r="H14" s="3">
        <v>79.99</v>
      </c>
      <c r="I14" s="10">
        <v>22.01</v>
      </c>
      <c r="J14" s="20">
        <v>1336.57</v>
      </c>
      <c r="K14" s="3">
        <v>183.06</v>
      </c>
      <c r="L14" s="10">
        <v>50.38</v>
      </c>
      <c r="M14" s="21">
        <v>1237.5</v>
      </c>
      <c r="N14" s="3">
        <v>230.95</v>
      </c>
      <c r="O14" s="10">
        <v>63.56</v>
      </c>
      <c r="P14" s="22">
        <v>1311.9</v>
      </c>
      <c r="Q14" s="4">
        <v>252.17</v>
      </c>
      <c r="R14" s="16">
        <v>69.39</v>
      </c>
      <c r="S14" s="9">
        <v>1278.3</v>
      </c>
      <c r="T14" s="3">
        <v>308.76</v>
      </c>
      <c r="U14" s="10">
        <v>84.97</v>
      </c>
      <c r="V14" s="9">
        <v>1129.6</v>
      </c>
      <c r="W14" s="3">
        <v>225.42</v>
      </c>
      <c r="X14" s="14">
        <v>62.03</v>
      </c>
      <c r="Y14" s="9">
        <v>1323.7</v>
      </c>
      <c r="Z14" s="3">
        <v>202.24</v>
      </c>
      <c r="AA14" s="10">
        <v>55.58</v>
      </c>
      <c r="AB14" s="95">
        <f t="shared" si="0"/>
        <v>57.64833333333332</v>
      </c>
      <c r="AC14" s="8"/>
      <c r="AE14" s="8"/>
    </row>
    <row r="15" spans="1:31" ht="12.75">
      <c r="A15" s="61" t="s">
        <v>16</v>
      </c>
      <c r="B15" s="57">
        <v>2922</v>
      </c>
      <c r="C15" s="57">
        <v>114</v>
      </c>
      <c r="D15" s="57">
        <v>30</v>
      </c>
      <c r="E15" s="57">
        <v>184</v>
      </c>
      <c r="F15" s="62">
        <v>108.99</v>
      </c>
      <c r="G15" s="5">
        <v>751</v>
      </c>
      <c r="H15" s="4">
        <v>26.8</v>
      </c>
      <c r="I15" s="7">
        <v>24.58</v>
      </c>
      <c r="J15" s="5">
        <v>754</v>
      </c>
      <c r="K15" s="4">
        <v>69.29</v>
      </c>
      <c r="L15" s="7">
        <v>63.57</v>
      </c>
      <c r="M15" s="5">
        <v>731</v>
      </c>
      <c r="N15" s="4">
        <v>91.59</v>
      </c>
      <c r="O15" s="7">
        <v>84.04</v>
      </c>
      <c r="P15" s="22">
        <v>836</v>
      </c>
      <c r="Q15" s="4">
        <v>99.94</v>
      </c>
      <c r="R15" s="16">
        <v>91.69</v>
      </c>
      <c r="S15" s="5">
        <v>901</v>
      </c>
      <c r="T15" s="4">
        <v>122.5</v>
      </c>
      <c r="U15" s="7">
        <v>112.39</v>
      </c>
      <c r="V15" s="5">
        <v>858</v>
      </c>
      <c r="W15" s="4">
        <v>84.65</v>
      </c>
      <c r="X15" s="6">
        <v>77.67</v>
      </c>
      <c r="Y15" s="5">
        <v>900.8</v>
      </c>
      <c r="Z15" s="4">
        <v>76.84</v>
      </c>
      <c r="AA15" s="7">
        <v>69.68</v>
      </c>
      <c r="AB15" s="95">
        <f t="shared" si="0"/>
        <v>74.325</v>
      </c>
      <c r="AC15" s="8"/>
      <c r="AE15" s="8"/>
    </row>
    <row r="16" spans="1:31" ht="12.75">
      <c r="A16" s="61" t="s">
        <v>8</v>
      </c>
      <c r="B16" s="57">
        <v>3193.3</v>
      </c>
      <c r="C16" s="57">
        <v>72</v>
      </c>
      <c r="D16" s="57">
        <v>1</v>
      </c>
      <c r="E16" s="57">
        <v>163</v>
      </c>
      <c r="F16" s="62">
        <v>119.11</v>
      </c>
      <c r="G16" s="5">
        <v>315.2</v>
      </c>
      <c r="H16" s="4">
        <v>58.08</v>
      </c>
      <c r="I16" s="7">
        <v>48.76</v>
      </c>
      <c r="J16" s="5">
        <v>346.1</v>
      </c>
      <c r="K16" s="4">
        <v>105.08</v>
      </c>
      <c r="L16" s="7">
        <v>88.22</v>
      </c>
      <c r="M16" s="5">
        <v>319.9</v>
      </c>
      <c r="N16" s="4">
        <v>117.04</v>
      </c>
      <c r="O16" s="7">
        <v>98.26</v>
      </c>
      <c r="P16" s="22">
        <v>359.8</v>
      </c>
      <c r="Q16" s="4">
        <v>118.36</v>
      </c>
      <c r="R16" s="16">
        <v>99.37</v>
      </c>
      <c r="S16" s="5">
        <v>366.95</v>
      </c>
      <c r="T16" s="4">
        <v>179.71</v>
      </c>
      <c r="U16" s="7">
        <v>150.88</v>
      </c>
      <c r="V16" s="5">
        <v>275.43</v>
      </c>
      <c r="W16" s="4">
        <v>123.68</v>
      </c>
      <c r="X16" s="6">
        <v>103.8</v>
      </c>
      <c r="Y16" s="5">
        <v>346.98</v>
      </c>
      <c r="Z16" s="4">
        <v>102.15</v>
      </c>
      <c r="AA16" s="7">
        <v>84.86</v>
      </c>
      <c r="AB16" s="95">
        <f t="shared" si="0"/>
        <v>95.05833333333334</v>
      </c>
      <c r="AE16" s="8"/>
    </row>
    <row r="17" spans="1:31" ht="12.75">
      <c r="A17" s="61" t="s">
        <v>33</v>
      </c>
      <c r="B17" s="55">
        <v>8472.3</v>
      </c>
      <c r="C17" s="55">
        <v>150</v>
      </c>
      <c r="D17" s="55">
        <v>8</v>
      </c>
      <c r="E17" s="55">
        <v>409</v>
      </c>
      <c r="F17" s="62">
        <v>316.02</v>
      </c>
      <c r="G17" s="5">
        <v>978.4</v>
      </c>
      <c r="H17" s="4">
        <v>119.42</v>
      </c>
      <c r="I17" s="7">
        <v>37.79</v>
      </c>
      <c r="J17" s="5">
        <v>1040.4</v>
      </c>
      <c r="K17" s="4">
        <v>221.57</v>
      </c>
      <c r="L17" s="7">
        <v>70.11</v>
      </c>
      <c r="M17" s="5">
        <v>989.6</v>
      </c>
      <c r="N17" s="4">
        <v>276.98</v>
      </c>
      <c r="O17" s="7">
        <v>87.65</v>
      </c>
      <c r="P17" s="22">
        <v>1044.6</v>
      </c>
      <c r="Q17" s="4">
        <v>305.26</v>
      </c>
      <c r="R17" s="16">
        <v>96.59</v>
      </c>
      <c r="S17" s="5">
        <v>1110.9</v>
      </c>
      <c r="T17" s="4">
        <v>362.64</v>
      </c>
      <c r="U17" s="7">
        <v>114.75</v>
      </c>
      <c r="V17" s="5">
        <v>1005.4</v>
      </c>
      <c r="W17" s="4">
        <v>272.02</v>
      </c>
      <c r="X17" s="6">
        <v>86.08</v>
      </c>
      <c r="Y17" s="5">
        <v>1192.6</v>
      </c>
      <c r="Z17" s="4">
        <v>214.43</v>
      </c>
      <c r="AA17" s="7">
        <v>67.85</v>
      </c>
      <c r="AB17" s="95">
        <f t="shared" si="0"/>
        <v>79.12333333333333</v>
      </c>
      <c r="AC17" s="8"/>
      <c r="AE17" s="8"/>
    </row>
    <row r="18" spans="1:31" ht="12.75">
      <c r="A18" s="61" t="s">
        <v>34</v>
      </c>
      <c r="B18" s="57">
        <v>3758.9</v>
      </c>
      <c r="C18" s="57">
        <v>71</v>
      </c>
      <c r="D18" s="57">
        <v>10</v>
      </c>
      <c r="E18" s="57">
        <v>184</v>
      </c>
      <c r="F18" s="62">
        <v>140.21</v>
      </c>
      <c r="G18" s="9">
        <v>205.9</v>
      </c>
      <c r="H18" s="3">
        <v>65.02</v>
      </c>
      <c r="I18" s="10">
        <v>46.38</v>
      </c>
      <c r="J18" s="9">
        <v>553.1</v>
      </c>
      <c r="K18" s="3">
        <v>76.12</v>
      </c>
      <c r="L18" s="10">
        <v>54.29</v>
      </c>
      <c r="M18" s="9">
        <v>554.3</v>
      </c>
      <c r="N18" s="3">
        <v>134.66</v>
      </c>
      <c r="O18" s="10">
        <v>96.04</v>
      </c>
      <c r="P18" s="22">
        <v>567.9</v>
      </c>
      <c r="Q18" s="4">
        <v>137.16</v>
      </c>
      <c r="R18" s="16">
        <v>97.82</v>
      </c>
      <c r="S18" s="9">
        <v>559.71</v>
      </c>
      <c r="T18" s="3">
        <v>187.34</v>
      </c>
      <c r="U18" s="10">
        <v>133.62</v>
      </c>
      <c r="V18" s="9">
        <v>480.61</v>
      </c>
      <c r="W18" s="3">
        <v>129.7</v>
      </c>
      <c r="X18" s="14">
        <v>92.51</v>
      </c>
      <c r="Y18" s="9">
        <v>544.1</v>
      </c>
      <c r="Z18" s="3">
        <v>117</v>
      </c>
      <c r="AA18" s="10">
        <v>83.48</v>
      </c>
      <c r="AB18" s="95">
        <f t="shared" si="0"/>
        <v>85.27166666666666</v>
      </c>
      <c r="AC18" s="8"/>
      <c r="AE18" s="8"/>
    </row>
    <row r="19" spans="1:31" ht="12.75">
      <c r="A19" s="61" t="s">
        <v>35</v>
      </c>
      <c r="B19" s="57">
        <v>4859.3</v>
      </c>
      <c r="C19" s="57">
        <v>90</v>
      </c>
      <c r="D19" s="57">
        <v>2</v>
      </c>
      <c r="E19" s="57">
        <v>239</v>
      </c>
      <c r="F19" s="62">
        <v>181.25</v>
      </c>
      <c r="G19" s="9">
        <v>274.75</v>
      </c>
      <c r="H19" s="3">
        <v>34.86</v>
      </c>
      <c r="I19" s="10">
        <v>19.2</v>
      </c>
      <c r="J19" s="9">
        <v>835.25</v>
      </c>
      <c r="K19" s="3">
        <v>129.15</v>
      </c>
      <c r="L19" s="10">
        <v>71.3</v>
      </c>
      <c r="M19" s="9">
        <v>817</v>
      </c>
      <c r="N19" s="3">
        <v>151.89</v>
      </c>
      <c r="O19" s="10">
        <v>83.8</v>
      </c>
      <c r="P19" s="22">
        <v>852.6</v>
      </c>
      <c r="Q19" s="4">
        <v>166.86</v>
      </c>
      <c r="R19" s="16">
        <v>92.1</v>
      </c>
      <c r="S19" s="9">
        <v>793.49</v>
      </c>
      <c r="T19" s="3">
        <v>211.27</v>
      </c>
      <c r="U19" s="10">
        <v>116.6</v>
      </c>
      <c r="V19" s="9">
        <v>886.99</v>
      </c>
      <c r="W19" s="3">
        <v>159.33</v>
      </c>
      <c r="X19" s="14">
        <v>87.9</v>
      </c>
      <c r="Y19" s="9">
        <v>842.84</v>
      </c>
      <c r="Z19" s="3">
        <v>137.11</v>
      </c>
      <c r="AA19" s="10">
        <v>72.4</v>
      </c>
      <c r="AB19" s="95">
        <f t="shared" si="0"/>
        <v>75.89999999999999</v>
      </c>
      <c r="AC19" s="8"/>
      <c r="AE19" s="8"/>
    </row>
    <row r="20" spans="1:31" ht="12.75">
      <c r="A20" s="65" t="s">
        <v>9</v>
      </c>
      <c r="B20" s="56">
        <v>4858.9</v>
      </c>
      <c r="C20" s="56">
        <v>90</v>
      </c>
      <c r="D20" s="56">
        <v>10</v>
      </c>
      <c r="E20" s="56">
        <v>225</v>
      </c>
      <c r="F20" s="66">
        <v>181.24</v>
      </c>
      <c r="G20" s="9">
        <v>602</v>
      </c>
      <c r="H20" s="3">
        <v>39.97</v>
      </c>
      <c r="I20" s="10">
        <v>22.1</v>
      </c>
      <c r="J20" s="9">
        <v>691.2</v>
      </c>
      <c r="K20" s="3">
        <v>92.53</v>
      </c>
      <c r="L20" s="10">
        <v>51.1</v>
      </c>
      <c r="M20" s="9">
        <v>692.6</v>
      </c>
      <c r="N20" s="3">
        <v>122.03</v>
      </c>
      <c r="O20" s="10">
        <v>67.3</v>
      </c>
      <c r="P20" s="22">
        <v>626</v>
      </c>
      <c r="Q20" s="4">
        <v>143.43</v>
      </c>
      <c r="R20" s="16">
        <v>79.1</v>
      </c>
      <c r="S20" s="9">
        <v>623.9</v>
      </c>
      <c r="T20" s="3">
        <v>175.19</v>
      </c>
      <c r="U20" s="10">
        <v>96.7</v>
      </c>
      <c r="V20" s="9">
        <v>551.4</v>
      </c>
      <c r="W20" s="3">
        <v>134.2</v>
      </c>
      <c r="X20" s="14">
        <v>74</v>
      </c>
      <c r="Y20" s="9">
        <v>627.3</v>
      </c>
      <c r="Z20" s="3">
        <v>133.51</v>
      </c>
      <c r="AA20" s="10">
        <v>72.3</v>
      </c>
      <c r="AB20" s="95">
        <f t="shared" si="0"/>
        <v>64.76666666666667</v>
      </c>
      <c r="AC20" s="8"/>
      <c r="AE20" s="8"/>
    </row>
    <row r="21" spans="1:31" ht="12.75">
      <c r="A21" s="61" t="s">
        <v>12</v>
      </c>
      <c r="B21" s="57">
        <v>3266.4</v>
      </c>
      <c r="C21" s="57">
        <v>60</v>
      </c>
      <c r="D21" s="57">
        <v>3</v>
      </c>
      <c r="E21" s="57">
        <v>167</v>
      </c>
      <c r="F21" s="62">
        <v>121.84</v>
      </c>
      <c r="G21" s="9">
        <v>88.47</v>
      </c>
      <c r="H21" s="3">
        <v>22.06</v>
      </c>
      <c r="I21" s="10">
        <v>18.11</v>
      </c>
      <c r="J21" s="9">
        <v>406.73</v>
      </c>
      <c r="K21" s="3">
        <v>73.1</v>
      </c>
      <c r="L21" s="10">
        <v>59.99</v>
      </c>
      <c r="M21" s="9">
        <v>359.8</v>
      </c>
      <c r="N21" s="3">
        <v>94.81</v>
      </c>
      <c r="O21" s="10">
        <v>77.82</v>
      </c>
      <c r="P21" s="5">
        <v>432.2</v>
      </c>
      <c r="Q21" s="4">
        <v>101.39</v>
      </c>
      <c r="R21" s="16">
        <v>83.21</v>
      </c>
      <c r="S21" s="9">
        <v>414.06</v>
      </c>
      <c r="T21" s="3">
        <v>125.49</v>
      </c>
      <c r="U21" s="10">
        <v>103</v>
      </c>
      <c r="V21" s="9">
        <v>363.3</v>
      </c>
      <c r="W21" s="3">
        <v>94.35</v>
      </c>
      <c r="X21" s="14">
        <v>77.44</v>
      </c>
      <c r="Y21" s="274" t="s">
        <v>31</v>
      </c>
      <c r="Z21" s="275"/>
      <c r="AA21" s="276"/>
      <c r="AB21" s="95">
        <f t="shared" si="0"/>
        <v>68.426</v>
      </c>
      <c r="AC21" s="8"/>
      <c r="AE21" s="8"/>
    </row>
    <row r="22" spans="1:31" ht="12.75">
      <c r="A22" s="61" t="s">
        <v>13</v>
      </c>
      <c r="B22" s="57">
        <v>31824</v>
      </c>
      <c r="C22" s="57">
        <v>60</v>
      </c>
      <c r="D22" s="57">
        <v>3</v>
      </c>
      <c r="E22" s="57">
        <v>147</v>
      </c>
      <c r="F22" s="62">
        <v>118.7</v>
      </c>
      <c r="G22" s="5">
        <v>356.8</v>
      </c>
      <c r="H22" s="4">
        <v>41.64</v>
      </c>
      <c r="I22" s="7">
        <v>35.06</v>
      </c>
      <c r="J22" s="5">
        <v>388.1</v>
      </c>
      <c r="K22" s="4">
        <v>84.39</v>
      </c>
      <c r="L22" s="7">
        <v>71.06</v>
      </c>
      <c r="M22" s="5">
        <v>364.6</v>
      </c>
      <c r="N22" s="4">
        <v>107.96</v>
      </c>
      <c r="O22" s="7">
        <v>90.9</v>
      </c>
      <c r="P22" s="22">
        <v>372.5</v>
      </c>
      <c r="Q22" s="4">
        <v>118.65</v>
      </c>
      <c r="R22" s="16">
        <v>99.91</v>
      </c>
      <c r="S22" s="5">
        <v>377.38</v>
      </c>
      <c r="T22" s="4">
        <v>140.81</v>
      </c>
      <c r="U22" s="7">
        <v>118.57</v>
      </c>
      <c r="V22" s="5">
        <v>328.16</v>
      </c>
      <c r="W22" s="4">
        <v>105.83</v>
      </c>
      <c r="X22" s="6">
        <v>89.11</v>
      </c>
      <c r="Y22" s="274" t="s">
        <v>31</v>
      </c>
      <c r="Z22" s="275"/>
      <c r="AA22" s="276"/>
      <c r="AB22" s="95">
        <f t="shared" si="0"/>
        <v>83.1</v>
      </c>
      <c r="AC22" s="8"/>
      <c r="AE22" s="8"/>
    </row>
    <row r="23" spans="1:31" ht="12.75">
      <c r="A23" s="61" t="s">
        <v>14</v>
      </c>
      <c r="B23" s="57">
        <v>3223.3</v>
      </c>
      <c r="C23" s="57">
        <v>60</v>
      </c>
      <c r="D23" s="57">
        <v>4</v>
      </c>
      <c r="E23" s="57">
        <v>156</v>
      </c>
      <c r="F23" s="62">
        <v>120.23</v>
      </c>
      <c r="G23" s="5">
        <v>536</v>
      </c>
      <c r="H23" s="4">
        <v>32.2</v>
      </c>
      <c r="I23" s="7">
        <v>26.78</v>
      </c>
      <c r="J23" s="5">
        <v>307.3</v>
      </c>
      <c r="K23" s="4">
        <v>73.25</v>
      </c>
      <c r="L23" s="7">
        <v>60.93</v>
      </c>
      <c r="M23" s="5">
        <v>396.4</v>
      </c>
      <c r="N23" s="4">
        <v>110.17</v>
      </c>
      <c r="O23" s="7">
        <v>91.63</v>
      </c>
      <c r="P23" s="22">
        <v>420.3</v>
      </c>
      <c r="Q23" s="4">
        <v>118.28</v>
      </c>
      <c r="R23" s="16">
        <v>98.38</v>
      </c>
      <c r="S23" s="5">
        <v>290.28</v>
      </c>
      <c r="T23" s="4">
        <v>148.72</v>
      </c>
      <c r="U23" s="7">
        <v>123.7</v>
      </c>
      <c r="V23" s="5">
        <v>267.43</v>
      </c>
      <c r="W23" s="4">
        <v>111.65</v>
      </c>
      <c r="X23" s="6">
        <v>92.87</v>
      </c>
      <c r="Y23" s="274" t="s">
        <v>31</v>
      </c>
      <c r="Z23" s="275"/>
      <c r="AA23" s="276"/>
      <c r="AB23" s="95">
        <f t="shared" si="0"/>
        <v>80.284</v>
      </c>
      <c r="AC23" s="8"/>
      <c r="AE23" s="8"/>
    </row>
    <row r="24" spans="1:31" ht="12.75">
      <c r="A24" s="61" t="s">
        <v>11</v>
      </c>
      <c r="B24" s="57">
        <v>6481.9</v>
      </c>
      <c r="C24" s="57">
        <v>120</v>
      </c>
      <c r="D24" s="57">
        <v>10</v>
      </c>
      <c r="E24" s="57">
        <v>294</v>
      </c>
      <c r="F24" s="62">
        <v>241.77</v>
      </c>
      <c r="G24" s="9">
        <v>724.8</v>
      </c>
      <c r="H24" s="3">
        <v>89.84</v>
      </c>
      <c r="I24" s="10">
        <v>37.16</v>
      </c>
      <c r="J24" s="9">
        <v>1050.4</v>
      </c>
      <c r="K24" s="3">
        <v>165.62</v>
      </c>
      <c r="L24" s="10">
        <v>68.5</v>
      </c>
      <c r="M24" s="9">
        <v>1006.2</v>
      </c>
      <c r="N24" s="3">
        <v>216.94</v>
      </c>
      <c r="O24" s="10">
        <v>89.73</v>
      </c>
      <c r="P24" s="22">
        <v>1017.2</v>
      </c>
      <c r="Q24" s="4">
        <v>240.94</v>
      </c>
      <c r="R24" s="16">
        <v>99.66</v>
      </c>
      <c r="S24" s="9">
        <v>859.17</v>
      </c>
      <c r="T24" s="3">
        <v>292.72</v>
      </c>
      <c r="U24" s="10">
        <v>121.07</v>
      </c>
      <c r="V24" s="9">
        <v>726.88</v>
      </c>
      <c r="W24" s="3">
        <v>220.71</v>
      </c>
      <c r="X24" s="14">
        <v>91.29</v>
      </c>
      <c r="Y24" s="274" t="s">
        <v>31</v>
      </c>
      <c r="Z24" s="275"/>
      <c r="AA24" s="276"/>
      <c r="AB24" s="95">
        <f t="shared" si="0"/>
        <v>83.22399999999999</v>
      </c>
      <c r="AC24" s="8"/>
      <c r="AE24" s="8"/>
    </row>
    <row r="25" spans="1:31" ht="12.75">
      <c r="A25" s="61" t="s">
        <v>10</v>
      </c>
      <c r="B25" s="57">
        <v>4863.9</v>
      </c>
      <c r="C25" s="57">
        <v>90</v>
      </c>
      <c r="D25" s="57">
        <v>3</v>
      </c>
      <c r="E25" s="57">
        <v>247</v>
      </c>
      <c r="F25" s="62">
        <v>181.42</v>
      </c>
      <c r="G25" s="9">
        <v>516.41</v>
      </c>
      <c r="H25" s="3">
        <v>15.47</v>
      </c>
      <c r="I25" s="10">
        <v>8.53</v>
      </c>
      <c r="J25" s="9">
        <v>282.24</v>
      </c>
      <c r="K25" s="3">
        <v>28.23</v>
      </c>
      <c r="L25" s="10">
        <v>15.56</v>
      </c>
      <c r="M25" s="9">
        <v>359.8</v>
      </c>
      <c r="N25" s="3">
        <v>94.81</v>
      </c>
      <c r="O25" s="10">
        <v>77.82</v>
      </c>
      <c r="P25" s="5">
        <v>321.65</v>
      </c>
      <c r="Q25" s="4">
        <v>26.77</v>
      </c>
      <c r="R25" s="16">
        <v>14.75</v>
      </c>
      <c r="S25" s="9">
        <v>351.7</v>
      </c>
      <c r="T25" s="3">
        <v>76.7</v>
      </c>
      <c r="U25" s="10">
        <v>42.28</v>
      </c>
      <c r="V25" s="9">
        <v>327.4</v>
      </c>
      <c r="W25" s="3">
        <v>45.41</v>
      </c>
      <c r="X25" s="14">
        <v>25.03</v>
      </c>
      <c r="Y25" s="9" t="s">
        <v>37</v>
      </c>
      <c r="Z25" s="3">
        <v>70.32</v>
      </c>
      <c r="AA25" s="10">
        <v>38.76</v>
      </c>
      <c r="AB25" s="95">
        <f t="shared" si="0"/>
        <v>32.949999999999996</v>
      </c>
      <c r="AC25" s="8"/>
      <c r="AE25" s="8"/>
    </row>
    <row r="26" spans="1:31" ht="12.75">
      <c r="A26" s="61" t="s">
        <v>15</v>
      </c>
      <c r="B26" s="57">
        <v>3229.2</v>
      </c>
      <c r="C26" s="57">
        <v>60</v>
      </c>
      <c r="D26" s="57">
        <v>1</v>
      </c>
      <c r="E26" s="57">
        <v>171</v>
      </c>
      <c r="F26" s="62">
        <v>120.45</v>
      </c>
      <c r="G26" s="9">
        <v>380.48</v>
      </c>
      <c r="H26" s="3">
        <v>43.01</v>
      </c>
      <c r="I26" s="10">
        <v>35.7</v>
      </c>
      <c r="J26" s="9">
        <v>437.62</v>
      </c>
      <c r="K26" s="3">
        <v>85.83</v>
      </c>
      <c r="L26" s="10">
        <v>71.3</v>
      </c>
      <c r="M26" s="9">
        <v>369.8</v>
      </c>
      <c r="N26" s="3">
        <v>99.57</v>
      </c>
      <c r="O26" s="10">
        <v>82.7</v>
      </c>
      <c r="P26" s="22">
        <v>460.8</v>
      </c>
      <c r="Q26" s="4">
        <v>116.25</v>
      </c>
      <c r="R26" s="16">
        <v>96.5</v>
      </c>
      <c r="S26" s="9">
        <v>478.47</v>
      </c>
      <c r="T26" s="3">
        <v>138</v>
      </c>
      <c r="U26" s="10">
        <v>114.6</v>
      </c>
      <c r="V26" s="9">
        <v>446.43</v>
      </c>
      <c r="W26" s="3">
        <v>101.82</v>
      </c>
      <c r="X26" s="14">
        <v>84.5</v>
      </c>
      <c r="Y26" s="9">
        <v>498.18</v>
      </c>
      <c r="Z26" s="3">
        <v>97.22</v>
      </c>
      <c r="AA26" s="10">
        <v>80.7</v>
      </c>
      <c r="AB26" s="95">
        <f t="shared" si="0"/>
        <v>80.24999999999999</v>
      </c>
      <c r="AC26" s="8"/>
      <c r="AE26" s="8"/>
    </row>
    <row r="27" spans="1:31" ht="12.75">
      <c r="A27" s="61" t="s">
        <v>17</v>
      </c>
      <c r="B27" s="57">
        <v>3252.5</v>
      </c>
      <c r="C27" s="57">
        <v>60</v>
      </c>
      <c r="D27" s="57">
        <v>3</v>
      </c>
      <c r="E27" s="57">
        <v>167</v>
      </c>
      <c r="F27" s="62">
        <v>121.32</v>
      </c>
      <c r="G27" s="9">
        <v>322.5</v>
      </c>
      <c r="H27" s="3">
        <v>51.51</v>
      </c>
      <c r="I27" s="10">
        <v>42.5</v>
      </c>
      <c r="J27" s="9">
        <v>417.7</v>
      </c>
      <c r="K27" s="3">
        <v>93.07</v>
      </c>
      <c r="L27" s="10">
        <v>76.7</v>
      </c>
      <c r="M27" s="9">
        <v>407.4</v>
      </c>
      <c r="N27" s="3">
        <v>109.05</v>
      </c>
      <c r="O27" s="10">
        <v>89.87</v>
      </c>
      <c r="P27" s="22">
        <v>430</v>
      </c>
      <c r="Q27" s="4">
        <v>120.58</v>
      </c>
      <c r="R27" s="16">
        <v>99.4</v>
      </c>
      <c r="S27" s="9">
        <v>430.98</v>
      </c>
      <c r="T27" s="3">
        <v>160.61</v>
      </c>
      <c r="U27" s="10">
        <v>132.4</v>
      </c>
      <c r="V27" s="9">
        <v>403.3</v>
      </c>
      <c r="W27" s="3">
        <v>113.82</v>
      </c>
      <c r="X27" s="14">
        <v>93.8</v>
      </c>
      <c r="Y27" s="9">
        <v>478.06</v>
      </c>
      <c r="Z27" s="3">
        <v>90.9</v>
      </c>
      <c r="AA27" s="10">
        <v>74.9</v>
      </c>
      <c r="AB27" s="95">
        <f t="shared" si="0"/>
        <v>85.96166666666666</v>
      </c>
      <c r="AC27" s="8"/>
      <c r="AE27" s="8"/>
    </row>
    <row r="28" spans="1:31" ht="13.5" thickBot="1">
      <c r="A28" s="67" t="s">
        <v>25</v>
      </c>
      <c r="B28" s="68">
        <v>3230.9</v>
      </c>
      <c r="C28" s="68">
        <v>60</v>
      </c>
      <c r="D28" s="68">
        <v>6</v>
      </c>
      <c r="E28" s="68">
        <v>149</v>
      </c>
      <c r="F28" s="69">
        <v>120.51</v>
      </c>
      <c r="G28" s="11"/>
      <c r="H28" s="12"/>
      <c r="I28" s="13"/>
      <c r="J28" s="11"/>
      <c r="K28" s="12"/>
      <c r="L28" s="13"/>
      <c r="M28" s="11"/>
      <c r="N28" s="12"/>
      <c r="O28" s="13"/>
      <c r="P28" s="23">
        <v>409.8</v>
      </c>
      <c r="Q28" s="24">
        <v>110.57</v>
      </c>
      <c r="R28" s="19">
        <v>91.7</v>
      </c>
      <c r="S28" s="11">
        <v>385.96</v>
      </c>
      <c r="T28" s="12">
        <v>122.73</v>
      </c>
      <c r="U28" s="13">
        <v>101.8</v>
      </c>
      <c r="V28" s="11">
        <v>402.78</v>
      </c>
      <c r="W28" s="12">
        <v>90.12</v>
      </c>
      <c r="X28" s="15">
        <v>74.8</v>
      </c>
      <c r="Y28" s="11">
        <v>377.32</v>
      </c>
      <c r="Z28" s="12">
        <v>84.56</v>
      </c>
      <c r="AA28" s="13">
        <v>70.15</v>
      </c>
      <c r="AB28" s="95">
        <f t="shared" si="0"/>
        <v>87.88333333333333</v>
      </c>
      <c r="AC28" s="8"/>
      <c r="AE28" s="8"/>
    </row>
    <row r="30" spans="1:2" ht="12.75">
      <c r="A30" s="70" t="s">
        <v>49</v>
      </c>
      <c r="B30" t="s">
        <v>50</v>
      </c>
    </row>
    <row r="33" ht="24" customHeight="1"/>
    <row r="41" ht="27" customHeight="1"/>
    <row r="49" ht="24" customHeight="1"/>
    <row r="57" ht="24.75" customHeight="1"/>
  </sheetData>
  <sheetProtection/>
  <mergeCells count="12">
    <mergeCell ref="F2:J2"/>
    <mergeCell ref="G3:I3"/>
    <mergeCell ref="J3:L3"/>
    <mergeCell ref="M3:O3"/>
    <mergeCell ref="S3:U3"/>
    <mergeCell ref="P3:R3"/>
    <mergeCell ref="Y23:AA23"/>
    <mergeCell ref="Y3:AA3"/>
    <mergeCell ref="Y24:AA24"/>
    <mergeCell ref="Y21:AA21"/>
    <mergeCell ref="Y22:AA22"/>
    <mergeCell ref="V3:X3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2014-05-16T07:01:31Z</cp:lastPrinted>
  <dcterms:created xsi:type="dcterms:W3CDTF">1996-10-08T23:32:33Z</dcterms:created>
  <dcterms:modified xsi:type="dcterms:W3CDTF">2016-05-16T06:55:52Z</dcterms:modified>
  <cp:category/>
  <cp:version/>
  <cp:contentType/>
  <cp:contentStatus/>
</cp:coreProperties>
</file>